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 hidePivotFieldList="1"/>
  <xr:revisionPtr revIDLastSave="0" documentId="13_ncr:1_{244FE5AA-E061-4805-BE5C-7C8AB0A8624D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Tableau de trésorerie" sheetId="1" r:id="rId1"/>
    <sheet name="Vous êtes une PME" sheetId="2" r:id="rId2"/>
    <sheet name="Vous êtes une ETI, un groupe" sheetId="3" r:id="rId3"/>
  </sheets>
  <definedNames>
    <definedName name="Débutexercicecomptable">'Tableau de trésorerie'!$B$3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1" l="1"/>
  <c r="F18" i="1"/>
  <c r="G18" i="1"/>
  <c r="H18" i="1"/>
  <c r="I18" i="1"/>
  <c r="J18" i="1"/>
  <c r="K18" i="1"/>
  <c r="L18" i="1"/>
  <c r="M18" i="1"/>
  <c r="N18" i="1"/>
  <c r="O18" i="1"/>
  <c r="R10" i="1"/>
  <c r="R11" i="1"/>
  <c r="R12" i="1"/>
  <c r="R13" i="1"/>
  <c r="R14" i="1"/>
  <c r="R15" i="1"/>
  <c r="R16" i="1"/>
  <c r="R17" i="1"/>
  <c r="P18" i="1"/>
  <c r="D18" i="1"/>
  <c r="D19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R58" i="1"/>
  <c r="R59" i="1"/>
  <c r="R60" i="1"/>
  <c r="R61" i="1"/>
  <c r="R62" i="1"/>
  <c r="R63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R64" i="1" l="1"/>
  <c r="R65" i="1"/>
  <c r="R54" i="1"/>
  <c r="R18" i="1"/>
  <c r="D67" i="1"/>
  <c r="E6" i="1" s="1"/>
  <c r="E19" i="1" s="1"/>
  <c r="E67" i="1" s="1"/>
  <c r="F6" i="1" s="1"/>
  <c r="F19" i="1" s="1"/>
  <c r="F67" i="1" s="1"/>
  <c r="G6" i="1" s="1"/>
  <c r="G19" i="1" s="1"/>
  <c r="G67" i="1" s="1"/>
  <c r="H6" i="1" s="1"/>
  <c r="H19" i="1" s="1"/>
  <c r="H67" i="1" s="1"/>
  <c r="I6" i="1" s="1"/>
  <c r="I19" i="1" s="1"/>
  <c r="I67" i="1" s="1"/>
  <c r="J6" i="1" s="1"/>
  <c r="J19" i="1" s="1"/>
  <c r="J67" i="1" s="1"/>
  <c r="K6" i="1" s="1"/>
  <c r="K19" i="1" s="1"/>
  <c r="K67" i="1" s="1"/>
  <c r="L6" i="1" s="1"/>
  <c r="L19" i="1" s="1"/>
  <c r="L67" i="1" s="1"/>
  <c r="M6" i="1" s="1"/>
  <c r="M19" i="1" s="1"/>
  <c r="M67" i="1" s="1"/>
  <c r="N6" i="1" s="1"/>
  <c r="N19" i="1" s="1"/>
  <c r="N67" i="1" s="1"/>
  <c r="O6" i="1" s="1"/>
  <c r="O19" i="1" s="1"/>
  <c r="O67" i="1" s="1"/>
  <c r="P6" i="1" l="1"/>
  <c r="P19" i="1" s="1"/>
  <c r="P67" i="1" s="1"/>
  <c r="R19" i="1"/>
  <c r="R67" i="1" s="1"/>
</calcChain>
</file>

<file path=xl/sharedStrings.xml><?xml version="1.0" encoding="utf-8"?>
<sst xmlns="http://schemas.openxmlformats.org/spreadsheetml/2006/main" count="77" uniqueCount="77">
  <si>
    <t>Trésorerie disponible (début du mois)</t>
  </si>
  <si>
    <t>Ventes au comptant</t>
  </si>
  <si>
    <t>Total de trésorerie disponible (avant décaissement)</t>
  </si>
  <si>
    <t>Position de trésorerie (fin de mois)</t>
  </si>
  <si>
    <t>Total</t>
  </si>
  <si>
    <t>Total des décaissements</t>
  </si>
  <si>
    <t>Début exercice comptable :</t>
  </si>
  <si>
    <t>Achats de matières premières</t>
  </si>
  <si>
    <t>Achats d'autres approvisionnements stockés</t>
  </si>
  <si>
    <t>Achats de marchandises</t>
  </si>
  <si>
    <t>Ventes à crédit</t>
  </si>
  <si>
    <t>Encaissements TTC</t>
  </si>
  <si>
    <t>Autres apports (capital initial, compte courant d'associé)</t>
  </si>
  <si>
    <t>Cessions d'actifs (vente d'immobilisations)</t>
  </si>
  <si>
    <t>Emprunts débloqués (y compris PGE)</t>
  </si>
  <si>
    <t>Subventions (y compris fonds de solidarité)</t>
  </si>
  <si>
    <t>Produits financiers (intérêts créditeurs)</t>
  </si>
  <si>
    <t>Total des encaissements</t>
  </si>
  <si>
    <t>Carburant</t>
  </si>
  <si>
    <t>Études et prestations de services</t>
  </si>
  <si>
    <t>Petites fournitures non stockées (entretien, administratif…)</t>
  </si>
  <si>
    <t>Sous-traitance</t>
  </si>
  <si>
    <t>Redevances de crédit-bail</t>
  </si>
  <si>
    <t>Loyer</t>
  </si>
  <si>
    <t>Locations mobilières</t>
  </si>
  <si>
    <t>Charges locatives</t>
  </si>
  <si>
    <t>Entretien et réparations</t>
  </si>
  <si>
    <t>Primes d'assurance</t>
  </si>
  <si>
    <t>Documentation générale, frais de colloques</t>
  </si>
  <si>
    <t>Personnel extérieur</t>
  </si>
  <si>
    <t>Autres décaissements</t>
  </si>
  <si>
    <t>Honoraires (avocat, expert-comptable etc.)</t>
  </si>
  <si>
    <t>Rémunérations d'intermédiaires (apporteur d'affaires)</t>
  </si>
  <si>
    <t>Frais d'actes et de contentieux (publicité légale etc.)</t>
  </si>
  <si>
    <t>Publicité, publications, relations publiques</t>
  </si>
  <si>
    <t>Frais de déplacement</t>
  </si>
  <si>
    <t>Frais de transport sur achats ou sur ventes</t>
  </si>
  <si>
    <t>Missions et réceptions</t>
  </si>
  <si>
    <t>Frais postaux, téléphone</t>
  </si>
  <si>
    <t>Services bancaires, charges d'intérêts</t>
  </si>
  <si>
    <t>Rémunérations du personnel</t>
  </si>
  <si>
    <t>Charges sociales</t>
  </si>
  <si>
    <t>Cotisations sociales personnelles de l'exploitant</t>
  </si>
  <si>
    <t>Autres charges</t>
  </si>
  <si>
    <t>Impôt sur les sociétés</t>
  </si>
  <si>
    <t>Remboursement d'emprunt</t>
  </si>
  <si>
    <t>TVA à décaisser</t>
  </si>
  <si>
    <t>Acquisitions d'immobilisations</t>
  </si>
  <si>
    <t>Décaissements TTC</t>
  </si>
  <si>
    <t>Remboursement d'apports en compte courant</t>
  </si>
  <si>
    <t>Dividendes (sociétés à l'IS)</t>
  </si>
  <si>
    <t>Prélèvements de l'exploitant (entreprises à l'IR)</t>
  </si>
  <si>
    <t>Remboursements d'impôts (Crédit de TVA, IS etc.)</t>
  </si>
  <si>
    <t>Exercice Annuel</t>
  </si>
  <si>
    <t>Décaissements d'exploitation</t>
  </si>
  <si>
    <t>Hors exploitation</t>
  </si>
  <si>
    <t>Total hors exploitation</t>
  </si>
  <si>
    <t>Total décaissements d'exploitation</t>
  </si>
  <si>
    <t>Energie</t>
  </si>
  <si>
    <t>Eau</t>
  </si>
  <si>
    <t>Tableau de flux de TRÉSORERIE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</si>
  <si>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</si>
  <si>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</si>
  <si>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</si>
  <si>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</si>
  <si>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</si>
  <si>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</si>
  <si>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</si>
  <si>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</si>
  <si>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</si>
  <si>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</si>
  <si>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</si>
  <si>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</si>
  <si>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Je découvre la solution Cegid Exabanque</t>
  </si>
  <si>
    <t>TESTEZ  la solution GRATUITEMENT</t>
  </si>
  <si>
    <t>Je découvre la solution CegidAllmybanks</t>
  </si>
  <si>
    <t>Je souhaite une démo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</si>
</sst>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* #,##0.00\ &quot;€&quot;_-;\-* #,##0.00\ &quot;€&quot;_-;_-* &quot;-&quot;??\ &quot;€&quot;_-;_-@_-"/>
    <numFmt numFmtId="164" formatCode="mmm"/>
    <numFmt numFmtId="165" formatCode="dd"/>
    <numFmt numFmtId="166" formatCode="0_);\-0_)"/>
    <numFmt numFmtId="167" formatCode="_-* #,##0.00\ [$€-40C]_-;\-* #,##0.00\ [$€-40C]_-;_-* &quot;-&quot;??\ [$€-40C]_-;_-@_-"/>
  </numFmts>
  <fonts count="27" x14ac:knownFonts="1">
    <font>
      <sz val="10"/>
      <color theme="1" tint="0.14996795556505021"/>
      <name val="Franklin Gothic Medium"/>
      <family val="2"/>
      <scheme val="minor"/>
    </font>
    <font>
      <b/>
      <sz val="11"/>
      <color theme="4" tint="-0.249977111117893"/>
      <name val="Franklin Gothic Medium"/>
      <family val="2"/>
      <scheme val="minor"/>
    </font>
    <font>
      <sz val="10"/>
      <color theme="1" tint="0.14999847407452621"/>
      <name val="Franklin Gothic Medium"/>
      <family val="2"/>
      <scheme val="minor"/>
    </font>
    <font>
      <sz val="9"/>
      <color theme="1" tint="0.14999847407452621"/>
      <name val="Franklin Gothic Medium"/>
      <family val="2"/>
      <scheme val="minor"/>
    </font>
    <font>
      <b/>
      <sz val="12"/>
      <color theme="1" tint="0.14999847407452621"/>
      <name val="Franklin Gothic Medium"/>
      <family val="2"/>
      <scheme val="minor"/>
    </font>
    <font>
      <b/>
      <sz val="28"/>
      <color theme="4"/>
      <name val="Franklin Gothic Medium"/>
      <family val="2"/>
      <scheme val="major"/>
    </font>
    <font>
      <b/>
      <sz val="12"/>
      <color theme="1" tint="0.14999847407452621"/>
      <name val="Franklin Gothic Medium"/>
      <family val="2"/>
      <scheme val="major"/>
    </font>
    <font>
      <sz val="18"/>
      <color theme="1" tint="0.14996795556505021"/>
      <name val="Franklin Gothic Medium"/>
      <family val="2"/>
      <scheme val="major"/>
    </font>
    <font>
      <sz val="11"/>
      <color theme="1" tint="0.14975432599871821"/>
      <name val="Franklin Gothic Medium"/>
      <family val="2"/>
      <scheme val="major"/>
    </font>
    <font>
      <sz val="12"/>
      <color theme="3"/>
      <name val="Franklin Gothic Medium"/>
      <family val="2"/>
      <scheme val="major"/>
    </font>
    <font>
      <sz val="11"/>
      <color theme="1" tint="0.14993743705557422"/>
      <name val="Franklin Gothic Medium"/>
      <family val="2"/>
      <scheme val="major"/>
    </font>
    <font>
      <sz val="14"/>
      <color theme="1" tint="0.14975432599871821"/>
      <name val="Franklin Gothic Medium"/>
      <family val="2"/>
      <scheme val="major"/>
    </font>
    <font>
      <sz val="10"/>
      <color theme="1" tint="0.14996795556505021"/>
      <name val="Franklin Gothic Medium"/>
      <family val="2"/>
      <scheme val="minor"/>
    </font>
    <font>
      <b/>
      <sz val="28"/>
      <color rgb="FF00B0F0"/>
      <name val="Calibri"/>
      <family val="2"/>
    </font>
    <font>
      <sz val="12"/>
      <color theme="1" tint="0.14999847407452621"/>
      <name val="Franklin Gothic Medium"/>
      <family val="2"/>
      <scheme val="minor"/>
    </font>
    <font>
      <sz val="8"/>
      <name val="Franklin Gothic Medium"/>
      <family val="2"/>
      <scheme val="minor"/>
    </font>
    <font>
      <u/>
      <sz val="10"/>
      <color theme="10"/>
      <name val="Franklin Gothic Medium"/>
      <family val="2"/>
      <scheme val="minor"/>
    </font>
    <font>
      <u/>
      <sz val="10"/>
      <name val="Franklin Gothic Medium"/>
      <family val="2"/>
      <scheme val="minor"/>
    </font>
    <font>
      <u/>
      <sz val="14"/>
      <color theme="10"/>
      <name val="Franklin Gothic Medium"/>
      <family val="2"/>
      <scheme val="minor"/>
    </font>
    <font>
      <u/>
      <sz val="14"/>
      <name val="Franklin Gothic Medium"/>
      <family val="2"/>
      <scheme val="minor"/>
    </font>
    <font>
      <sz val="14"/>
      <color theme="1" tint="0.14999847407452621"/>
      <name val="Franklin Gothic Medium"/>
      <family val="2"/>
      <scheme val="minor"/>
    </font>
    <font>
      <sz val="14"/>
      <color theme="1" tint="0.14996795556505021"/>
      <name val="Franklin Gothic Medium"/>
      <family val="2"/>
      <scheme val="minor"/>
    </font>
    <font>
      <b/>
      <sz val="14"/>
      <color theme="4" tint="-0.249977111117893"/>
      <name val="Franklin Gothic Medium"/>
      <family val="2"/>
      <scheme val="minor"/>
    </font>
    <font>
      <sz val="14"/>
      <color theme="1" tint="0.499984740745262"/>
      <name val="Franklin Gothic Medium"/>
      <family val="2"/>
      <scheme val="minor"/>
    </font>
    <font>
      <sz val="14"/>
      <color theme="1"/>
      <name val="Franklin Gothic Medium"/>
      <family val="2"/>
      <scheme val="minor"/>
    </font>
    <font>
      <b/>
      <i/>
      <strike/>
      <condense/>
      <extend/>
      <outline/>
      <shadow/>
      <sz val="14"/>
      <color theme="1" tint="0.14996795556505021"/>
      <name val="Franklin Gothic Medium"/>
      <family val="2"/>
      <scheme val="minor"/>
    </font>
    <font>
      <sz val="14"/>
      <color rgb="FF00B0F0"/>
      <name val="Franklin Gothic Medium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F7FAFD"/>
        <bgColor indexed="64"/>
      </patternFill>
    </fill>
    <fill>
      <patternFill patternType="solid">
        <fgColor rgb="FFECF4FB"/>
        <bgColor indexed="64"/>
      </patternFill>
    </fill>
    <fill>
      <patternFill patternType="solid">
        <fgColor rgb="FFFAE6F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double">
        <color theme="1" tint="0.14996795556505021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/>
      <right/>
      <top/>
      <bottom style="thick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theme="4" tint="0.39994506668294322"/>
      </bottom>
      <diagonal/>
    </border>
    <border>
      <left/>
      <right style="dotted">
        <color theme="0" tint="-0.34998626667073579"/>
      </right>
      <top/>
      <bottom style="medium">
        <color theme="4" tint="0.39994506668294322"/>
      </bottom>
      <diagonal/>
    </border>
    <border>
      <left/>
      <right style="dotted">
        <color theme="0" tint="-0.34998626667073579"/>
      </right>
      <top style="thin">
        <color theme="0"/>
      </top>
      <bottom style="thin">
        <color theme="0"/>
      </bottom>
      <diagonal/>
    </border>
    <border>
      <left style="dotted">
        <color theme="1" tint="0.499984740745262"/>
      </left>
      <right/>
      <top/>
      <bottom/>
      <diagonal/>
    </border>
    <border>
      <left style="dotted">
        <color theme="1" tint="0.499984740745262"/>
      </left>
      <right style="dotted">
        <color theme="1" tint="0.499984740745262"/>
      </right>
      <top/>
      <bottom/>
      <diagonal/>
    </border>
    <border>
      <left/>
      <right style="dotted">
        <color theme="1" tint="0.499984740745262"/>
      </right>
      <top/>
      <bottom/>
      <diagonal/>
    </border>
    <border>
      <left style="dotted">
        <color theme="1" tint="0.499984740745262"/>
      </left>
      <right/>
      <top style="thin">
        <color theme="0"/>
      </top>
      <bottom style="thin">
        <color theme="0"/>
      </bottom>
      <diagonal/>
    </border>
    <border>
      <left style="dotted">
        <color theme="1" tint="0.499984740745262"/>
      </left>
      <right/>
      <top style="thin">
        <color theme="0"/>
      </top>
      <bottom/>
      <diagonal/>
    </border>
  </borders>
  <cellStyleXfs count="9">
    <xf numFmtId="0" fontId="0" fillId="0" borderId="0">
      <alignment vertical="center"/>
    </xf>
    <xf numFmtId="0" fontId="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6" fontId="2" fillId="3" borderId="8" applyFont="0" applyAlignment="0">
      <alignment vertical="center"/>
    </xf>
    <xf numFmtId="164" fontId="7" fillId="0" borderId="2">
      <alignment horizontal="right" vertical="center" wrapText="1" indent="1"/>
    </xf>
    <xf numFmtId="44" fontId="12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0" fillId="0" borderId="1" xfId="0" applyBorder="1">
      <alignment vertical="center"/>
    </xf>
    <xf numFmtId="3" fontId="3" fillId="0" borderId="2" xfId="0" applyNumberFormat="1" applyFont="1" applyBorder="1" applyAlignment="1">
      <alignment horizontal="right" wrapText="1" indent="1"/>
    </xf>
    <xf numFmtId="164" fontId="6" fillId="2" borderId="6" xfId="0" applyNumberFormat="1" applyFont="1" applyFill="1" applyBorder="1" applyAlignment="1">
      <alignment horizontal="right" vertical="center" wrapText="1" indent="1"/>
    </xf>
    <xf numFmtId="165" fontId="3" fillId="2" borderId="6" xfId="0" applyNumberFormat="1" applyFont="1" applyFill="1" applyBorder="1" applyAlignment="1">
      <alignment horizontal="right" wrapText="1" indent="1"/>
    </xf>
    <xf numFmtId="0" fontId="0" fillId="2" borderId="7" xfId="0" applyFill="1" applyBorder="1">
      <alignment vertical="center"/>
    </xf>
    <xf numFmtId="0" fontId="11" fillId="0" borderId="0" xfId="2" applyFont="1"/>
    <xf numFmtId="164" fontId="7" fillId="4" borderId="2" xfId="6" applyFill="1" applyAlignment="1">
      <alignment horizontal="center" vertical="center" wrapText="1"/>
    </xf>
    <xf numFmtId="164" fontId="7" fillId="5" borderId="2" xfId="6" applyFill="1" applyAlignment="1">
      <alignment horizontal="center" vertical="center" wrapText="1"/>
    </xf>
    <xf numFmtId="3" fontId="4" fillId="6" borderId="2" xfId="0" applyNumberFormat="1" applyFont="1" applyFill="1" applyBorder="1" applyAlignment="1">
      <alignment horizontal="right" vertical="center" wrapText="1" indent="1"/>
    </xf>
    <xf numFmtId="3" fontId="3" fillId="6" borderId="2" xfId="0" applyNumberFormat="1" applyFont="1" applyFill="1" applyBorder="1" applyAlignment="1">
      <alignment horizontal="right" wrapText="1" indent="1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right"/>
    </xf>
    <xf numFmtId="14" fontId="14" fillId="0" borderId="0" xfId="0" applyNumberFormat="1" applyFont="1" applyAlignment="1">
      <alignment horizontal="left" vertical="center" indent="1"/>
    </xf>
    <xf numFmtId="0" fontId="13" fillId="0" borderId="0" xfId="1" applyFont="1" applyBorder="1" applyAlignment="1">
      <alignment horizontal="left"/>
    </xf>
    <xf numFmtId="0" fontId="0" fillId="10" borderId="0" xfId="0" applyFill="1">
      <alignment vertical="center"/>
    </xf>
    <xf numFmtId="0" fontId="17" fillId="10" borderId="0" xfId="8" applyFont="1" applyFill="1">
      <alignment vertical="center"/>
    </xf>
    <xf numFmtId="0" fontId="16" fillId="0" borderId="0" xfId="8">
      <alignment vertical="center"/>
    </xf>
    <xf numFmtId="0" fontId="18" fillId="0" borderId="0" xfId="8" applyFont="1">
      <alignment vertical="center"/>
    </xf>
    <xf numFmtId="0" fontId="19" fillId="10" borderId="0" xfId="8" applyFont="1" applyFill="1">
      <alignment vertical="center"/>
    </xf>
    <xf numFmtId="14" fontId="20" fillId="0" borderId="0" xfId="0" applyNumberFormat="1" applyFont="1" applyAlignment="1">
      <alignment horizontal="left" vertical="center" indent="1"/>
    </xf>
    <xf numFmtId="0" fontId="21" fillId="0" borderId="0" xfId="0" applyFont="1">
      <alignment vertical="center"/>
    </xf>
    <xf numFmtId="3" fontId="20" fillId="0" borderId="0" xfId="0" applyNumberFormat="1" applyFont="1" applyAlignment="1">
      <alignment horizontal="right" wrapText="1" indent="1"/>
    </xf>
    <xf numFmtId="165" fontId="20" fillId="0" borderId="0" xfId="0" applyNumberFormat="1" applyFont="1" applyAlignment="1">
      <alignment horizontal="right" wrapText="1" indent="1"/>
    </xf>
    <xf numFmtId="165" fontId="20" fillId="2" borderId="5" xfId="0" applyNumberFormat="1" applyFont="1" applyFill="1" applyBorder="1" applyAlignment="1">
      <alignment horizontal="right" wrapText="1" indent="1"/>
    </xf>
    <xf numFmtId="166" fontId="11" fillId="6" borderId="0" xfId="2" applyNumberFormat="1" applyFont="1" applyFill="1" applyBorder="1" applyAlignment="1">
      <alignment horizontal="left" vertical="center"/>
    </xf>
    <xf numFmtId="0" fontId="21" fillId="0" borderId="12" xfId="0" applyFont="1" applyBorder="1">
      <alignment vertical="center"/>
    </xf>
    <xf numFmtId="167" fontId="20" fillId="6" borderId="11" xfId="7" applyNumberFormat="1" applyFont="1" applyFill="1" applyBorder="1" applyAlignment="1">
      <alignment vertical="center"/>
    </xf>
    <xf numFmtId="167" fontId="20" fillId="6" borderId="12" xfId="7" applyNumberFormat="1" applyFont="1" applyFill="1" applyBorder="1" applyAlignment="1">
      <alignment vertical="center"/>
    </xf>
    <xf numFmtId="167" fontId="20" fillId="6" borderId="0" xfId="7" applyNumberFormat="1" applyFont="1" applyFill="1" applyBorder="1" applyAlignment="1">
      <alignment vertical="center"/>
    </xf>
    <xf numFmtId="167" fontId="20" fillId="2" borderId="10" xfId="0" applyNumberFormat="1" applyFont="1" applyFill="1" applyBorder="1" applyAlignment="1">
      <alignment horizontal="right"/>
    </xf>
    <xf numFmtId="0" fontId="22" fillId="0" borderId="8" xfId="0" applyFont="1" applyBorder="1">
      <alignment vertical="center"/>
    </xf>
    <xf numFmtId="0" fontId="21" fillId="0" borderId="11" xfId="0" applyFont="1" applyBorder="1">
      <alignment vertical="center"/>
    </xf>
    <xf numFmtId="0" fontId="21" fillId="2" borderId="5" xfId="0" applyFont="1" applyFill="1" applyBorder="1">
      <alignment vertical="center"/>
    </xf>
    <xf numFmtId="0" fontId="11" fillId="9" borderId="0" xfId="2" applyFont="1" applyFill="1" applyAlignment="1">
      <alignment vertical="center"/>
    </xf>
    <xf numFmtId="166" fontId="23" fillId="0" borderId="0" xfId="0" applyNumberFormat="1" applyFont="1" applyAlignment="1">
      <alignment horizontal="left" vertical="center" indent="1"/>
    </xf>
    <xf numFmtId="167" fontId="21" fillId="0" borderId="0" xfId="7" applyNumberFormat="1" applyFont="1" applyAlignment="1">
      <alignment horizontal="right" vertical="center"/>
    </xf>
    <xf numFmtId="167" fontId="21" fillId="2" borderId="5" xfId="7" applyNumberFormat="1" applyFont="1" applyFill="1" applyBorder="1" applyAlignment="1">
      <alignment vertical="center"/>
    </xf>
    <xf numFmtId="167" fontId="21" fillId="0" borderId="0" xfId="7" applyNumberFormat="1" applyFont="1" applyAlignment="1">
      <alignment vertical="center"/>
    </xf>
    <xf numFmtId="0" fontId="21" fillId="2" borderId="4" xfId="0" applyFont="1" applyFill="1" applyBorder="1">
      <alignment vertical="center"/>
    </xf>
    <xf numFmtId="166" fontId="24" fillId="5" borderId="0" xfId="0" applyNumberFormat="1" applyFont="1" applyFill="1" applyBorder="1" applyAlignment="1">
      <alignment horizontal="left" vertical="center" indent="1"/>
    </xf>
    <xf numFmtId="0" fontId="21" fillId="2" borderId="3" xfId="0" applyFont="1" applyFill="1" applyBorder="1">
      <alignment vertical="center"/>
    </xf>
    <xf numFmtId="167" fontId="21" fillId="5" borderId="0" xfId="0" applyNumberFormat="1" applyFont="1" applyFill="1" applyBorder="1">
      <alignment vertical="center"/>
    </xf>
    <xf numFmtId="167" fontId="21" fillId="2" borderId="5" xfId="0" applyNumberFormat="1" applyFont="1" applyFill="1" applyBorder="1">
      <alignment vertical="center"/>
    </xf>
    <xf numFmtId="166" fontId="11" fillId="7" borderId="13" xfId="2" applyNumberFormat="1" applyFont="1" applyFill="1" applyBorder="1" applyAlignment="1">
      <alignment horizontal="left" vertical="center"/>
    </xf>
    <xf numFmtId="0" fontId="21" fillId="2" borderId="0" xfId="0" applyFont="1" applyFill="1">
      <alignment vertical="center"/>
    </xf>
    <xf numFmtId="167" fontId="20" fillId="7" borderId="11" xfId="7" applyNumberFormat="1" applyFont="1" applyFill="1" applyBorder="1" applyAlignment="1">
      <alignment vertical="center"/>
    </xf>
    <xf numFmtId="167" fontId="20" fillId="7" borderId="12" xfId="7" applyNumberFormat="1" applyFont="1" applyFill="1" applyBorder="1" applyAlignment="1">
      <alignment vertical="center"/>
    </xf>
    <xf numFmtId="167" fontId="20" fillId="7" borderId="0" xfId="7" applyNumberFormat="1" applyFont="1" applyFill="1" applyBorder="1" applyAlignment="1">
      <alignment vertical="center"/>
    </xf>
    <xf numFmtId="167" fontId="20" fillId="2" borderId="14" xfId="7" applyNumberFormat="1" applyFont="1" applyFill="1" applyBorder="1" applyAlignment="1">
      <alignment vertical="center"/>
    </xf>
    <xf numFmtId="0" fontId="21" fillId="0" borderId="9" xfId="0" applyFont="1" applyBorder="1">
      <alignment vertical="center"/>
    </xf>
    <xf numFmtId="0" fontId="21" fillId="0" borderId="0" xfId="0" applyFont="1" applyAlignment="1">
      <alignment horizontal="center"/>
    </xf>
    <xf numFmtId="0" fontId="11" fillId="0" borderId="0" xfId="2" applyFont="1" applyAlignment="1">
      <alignment horizontal="left"/>
    </xf>
    <xf numFmtId="0" fontId="23" fillId="0" borderId="0" xfId="0" applyFont="1" applyAlignment="1">
      <alignment horizontal="left" vertical="center" indent="1"/>
    </xf>
    <xf numFmtId="167" fontId="21" fillId="0" borderId="0" xfId="0" applyNumberFormat="1" applyFont="1" applyAlignment="1">
      <alignment horizontal="right" vertical="center"/>
    </xf>
    <xf numFmtId="167" fontId="21" fillId="0" borderId="0" xfId="0" applyNumberFormat="1" applyFont="1">
      <alignment vertical="center"/>
    </xf>
    <xf numFmtId="3" fontId="21" fillId="0" borderId="0" xfId="0" applyNumberFormat="1" applyFont="1">
      <alignment vertical="center"/>
    </xf>
    <xf numFmtId="167" fontId="25" fillId="0" borderId="5" xfId="0" applyNumberFormat="1" applyFont="1" applyBorder="1">
      <alignment vertical="center"/>
    </xf>
    <xf numFmtId="167" fontId="21" fillId="2" borderId="4" xfId="0" applyNumberFormat="1" applyFont="1" applyFill="1" applyBorder="1">
      <alignment vertical="center"/>
    </xf>
    <xf numFmtId="0" fontId="21" fillId="2" borderId="12" xfId="0" applyFont="1" applyFill="1" applyBorder="1">
      <alignment vertical="center"/>
    </xf>
    <xf numFmtId="166" fontId="26" fillId="5" borderId="0" xfId="0" applyNumberFormat="1" applyFont="1" applyFill="1" applyBorder="1" applyAlignment="1">
      <alignment horizontal="left" vertical="center" indent="1"/>
    </xf>
    <xf numFmtId="167" fontId="21" fillId="2" borderId="0" xfId="0" applyNumberFormat="1" applyFont="1" applyFill="1" applyBorder="1">
      <alignment vertical="center"/>
    </xf>
    <xf numFmtId="167" fontId="20" fillId="6" borderId="0" xfId="0" applyNumberFormat="1" applyFont="1" applyFill="1" applyBorder="1" applyAlignment="1">
      <alignment vertical="center"/>
    </xf>
    <xf numFmtId="0" fontId="21" fillId="0" borderId="0" xfId="0" applyFont="1" applyBorder="1" applyAlignment="1">
      <alignment horizontal="center" vertical="center"/>
    </xf>
    <xf numFmtId="0" fontId="21" fillId="2" borderId="7" xfId="0" applyFont="1" applyFill="1" applyBorder="1">
      <alignment vertical="center"/>
    </xf>
    <xf numFmtId="0" fontId="21" fillId="0" borderId="0" xfId="0" applyFont="1" applyAlignment="1"/>
    <xf numFmtId="166" fontId="11" fillId="6" borderId="13" xfId="2" applyNumberFormat="1" applyFont="1" applyFill="1" applyBorder="1" applyAlignment="1">
      <alignment horizontal="left" vertical="center"/>
    </xf>
    <xf numFmtId="167" fontId="21" fillId="2" borderId="15" xfId="0" applyNumberFormat="1" applyFont="1" applyFill="1" applyBorder="1">
      <alignment vertical="center"/>
    </xf>
    <xf numFmtId="0" fontId="22" fillId="0" borderId="9" xfId="0" applyFont="1" applyBorder="1" applyAlignment="1"/>
    <xf numFmtId="166" fontId="11" fillId="8" borderId="13" xfId="2" applyNumberFormat="1" applyFont="1" applyFill="1" applyBorder="1" applyAlignment="1">
      <alignment horizontal="left" vertical="center"/>
    </xf>
    <xf numFmtId="167" fontId="20" fillId="8" borderId="11" xfId="7" applyNumberFormat="1" applyFont="1" applyFill="1" applyBorder="1" applyAlignment="1">
      <alignment vertical="center"/>
    </xf>
    <xf numFmtId="167" fontId="20" fillId="8" borderId="12" xfId="7" applyNumberFormat="1" applyFont="1" applyFill="1" applyBorder="1" applyAlignment="1">
      <alignment vertical="center"/>
    </xf>
    <xf numFmtId="167" fontId="20" fillId="8" borderId="0" xfId="7" applyNumberFormat="1" applyFont="1" applyFill="1" applyBorder="1" applyAlignment="1">
      <alignment vertical="center"/>
    </xf>
    <xf numFmtId="167" fontId="21" fillId="8" borderId="11" xfId="0" applyNumberFormat="1" applyFont="1" applyFill="1" applyBorder="1">
      <alignment vertical="center"/>
    </xf>
    <xf numFmtId="0" fontId="22" fillId="8" borderId="9" xfId="0" applyFont="1" applyFill="1" applyBorder="1" applyAlignment="1"/>
  </cellXfs>
  <cellStyles count="9">
    <cellStyle name="Lien hypertexte" xfId="8" builtinId="8"/>
    <cellStyle name="Monétaire" xfId="7" builtinId="4"/>
    <cellStyle name="Month" xfId="6" xr:uid="{00000000-0005-0000-0000-000000000000}"/>
    <cellStyle name="Normal" xfId="0" builtinId="0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otals" xfId="5" xr:uid="{00000000-0005-0000-0000-000006000000}"/>
  </cellStyles>
  <dxfs count="134">
    <dxf>
      <font>
        <u val="none"/>
        <vertAlign val="baseline"/>
        <sz val="14"/>
        <name val="Franklin Gothic Medium"/>
        <family val="2"/>
      </font>
    </dxf>
    <dxf>
      <font>
        <u val="none"/>
        <vertAlign val="baseline"/>
        <sz val="14"/>
        <name val="Franklin Gothic Medium"/>
        <family val="2"/>
      </font>
    </dxf>
    <dxf>
      <font>
        <u val="none"/>
        <vertAlign val="baseline"/>
        <sz val="14"/>
        <name val="Franklin Gothic Medium"/>
        <family val="2"/>
      </font>
    </dxf>
    <dxf>
      <font>
        <u val="none"/>
        <vertAlign val="baseline"/>
        <sz val="14"/>
        <name val="Franklin Gothic Medium"/>
        <family val="2"/>
      </font>
      <alignment horizontal="general" vertical="bottom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/>
        <i/>
        <strike/>
        <condense/>
        <extend/>
        <outline/>
        <shadow/>
        <u val="none"/>
        <vertAlign val="baseline"/>
        <sz val="14"/>
        <color theme="1" tint="0.14996795556505021"/>
        <name val="Franklin Gothic Medium"/>
        <family val="2"/>
        <scheme val="minor"/>
      </font>
      <numFmt numFmtId="167" formatCode="_-* #,##0.00\ [$€-40C]_-;\-* #,##0.00\ [$€-40C]_-;_-* &quot;-&quot;??\ [$€-40C]_-;_-@_-"/>
      <fill>
        <patternFill patternType="none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u val="none"/>
        <vertAlign val="baseline"/>
        <sz val="14"/>
        <name val="Franklin Gothic Medium"/>
        <family val="2"/>
      </font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Franklin Gothic Medium"/>
        <family val="2"/>
        <scheme val="minor"/>
      </font>
      <numFmt numFmtId="166" formatCode="0_);\-0_)"/>
      <fill>
        <patternFill patternType="solid">
          <fgColor indexed="64"/>
          <bgColor rgb="FFECF4FB"/>
        </patternFill>
      </fill>
      <alignment horizontal="left" vertical="center" textRotation="0" wrapText="0" indent="1" justifyLastLine="0" shrinkToFit="0" readingOrder="0"/>
    </dxf>
    <dxf>
      <font>
        <strike/>
        <outline/>
        <shadow/>
        <u val="none"/>
        <vertAlign val="baseline"/>
        <sz val="14"/>
        <color theme="1" tint="0.499984740745262"/>
        <name val="Franklin Gothic Medium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font>
        <u val="none"/>
        <vertAlign val="baseline"/>
        <sz val="14"/>
        <name val="Franklin Gothic Medium"/>
        <family val="2"/>
      </font>
    </dxf>
    <dxf>
      <font>
        <u val="none"/>
        <vertAlign val="baseline"/>
        <sz val="14"/>
        <name val="Franklin Gothic Medium"/>
        <family val="2"/>
      </font>
    </dxf>
    <dxf>
      <font>
        <u val="none"/>
        <vertAlign val="baseline"/>
        <sz val="14"/>
        <name val="Franklin Gothic Medium"/>
        <family val="2"/>
      </font>
    </dxf>
    <dxf>
      <font>
        <u val="none"/>
        <vertAlign val="baseline"/>
        <sz val="14"/>
        <name val="Franklin Gothic Medium"/>
        <family val="2"/>
      </font>
    </dxf>
    <dxf>
      <font>
        <u val="none"/>
        <vertAlign val="baseline"/>
        <sz val="14"/>
        <name val="Franklin Gothic Medium"/>
        <family val="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 tint="0.14999847407452621"/>
        <name val="Franklin Gothic Medium"/>
        <family val="2"/>
        <scheme val="minor"/>
      </font>
      <numFmt numFmtId="167" formatCode="_-* #,##0.00\ [$€-40C]_-;\-* #,##0.00\ [$€-40C]_-;_-* &quot;-&quot;??\ [$€-40C]_-;_-@_-"/>
      <fill>
        <patternFill patternType="solid">
          <fgColor indexed="64"/>
          <bgColor rgb="FFFAE6F5"/>
        </patternFill>
      </fill>
      <alignment horizontal="general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theme="0"/>
        </patternFill>
      </fill>
    </dxf>
    <dxf>
      <font>
        <b/>
        <i/>
        <strike/>
        <condense/>
        <extend/>
        <outline/>
        <shadow/>
        <u val="none"/>
        <vertAlign val="baseline"/>
        <sz val="14"/>
        <color theme="1" tint="0.14996795556505021"/>
        <name val="Franklin Gothic Medium"/>
        <family val="2"/>
        <scheme val="minor"/>
      </font>
      <numFmt numFmtId="167" formatCode="_-* #,##0.00\ [$€-40C]_-;\-* #,##0.00\ [$€-40C]_-;_-* &quot;-&quot;??\ [$€-40C]_-;_-@_-"/>
      <fill>
        <patternFill patternType="none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B0F0"/>
        <name val="Franklin Gothic Medium"/>
        <family val="2"/>
        <scheme val="minor"/>
      </font>
      <numFmt numFmtId="166" formatCode="0_);\-0_)"/>
      <fill>
        <patternFill patternType="solid">
          <fgColor indexed="64"/>
          <bgColor rgb="FFECF4FB"/>
        </patternFill>
      </fill>
      <alignment horizontal="left" vertical="center" textRotation="0" wrapText="0" indent="1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B0F0"/>
        <name val="Franklin Gothic Medium"/>
        <family val="2"/>
        <scheme val="minor"/>
      </font>
      <numFmt numFmtId="166" formatCode="0_);\-0_)"/>
      <fill>
        <patternFill patternType="solid">
          <fgColor indexed="64"/>
          <bgColor rgb="FFECF4FB"/>
        </patternFill>
      </fill>
      <alignment horizontal="left" vertical="center" textRotation="0" wrapText="0" indent="1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B0F0"/>
        <name val="Franklin Gothic Medium"/>
        <family val="2"/>
        <scheme val="minor"/>
      </font>
      <numFmt numFmtId="166" formatCode="0_);\-0_)"/>
      <fill>
        <patternFill patternType="solid">
          <fgColor indexed="64"/>
          <bgColor rgb="FFECF4FB"/>
        </patternFill>
      </fill>
      <alignment horizontal="left" vertical="center" textRotation="0" wrapText="0" indent="1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B0F0"/>
        <name val="Franklin Gothic Medium"/>
        <family val="2"/>
        <scheme val="minor"/>
      </font>
      <numFmt numFmtId="166" formatCode="0_);\-0_)"/>
      <fill>
        <patternFill patternType="solid">
          <fgColor indexed="64"/>
          <bgColor rgb="FFECF4FB"/>
        </patternFill>
      </fill>
      <alignment horizontal="left" vertical="center" textRotation="0" wrapText="0" indent="1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B0F0"/>
        <name val="Franklin Gothic Medium"/>
        <family val="2"/>
        <scheme val="minor"/>
      </font>
      <numFmt numFmtId="166" formatCode="0_);\-0_)"/>
      <fill>
        <patternFill patternType="solid">
          <fgColor indexed="64"/>
          <bgColor rgb="FFECF4FB"/>
        </patternFill>
      </fill>
      <alignment horizontal="left" vertical="center" textRotation="0" wrapText="0" indent="1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B0F0"/>
        <name val="Franklin Gothic Medium"/>
        <family val="2"/>
        <scheme val="minor"/>
      </font>
      <numFmt numFmtId="166" formatCode="0_);\-0_)"/>
      <fill>
        <patternFill patternType="solid">
          <fgColor indexed="64"/>
          <bgColor rgb="FFECF4FB"/>
        </patternFill>
      </fill>
      <alignment horizontal="left" vertical="center" textRotation="0" wrapText="0" indent="1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B0F0"/>
        <name val="Franklin Gothic Medium"/>
        <family val="2"/>
        <scheme val="minor"/>
      </font>
      <numFmt numFmtId="166" formatCode="0_);\-0_)"/>
      <fill>
        <patternFill patternType="solid">
          <fgColor indexed="64"/>
          <bgColor rgb="FFECF4FB"/>
        </patternFill>
      </fill>
      <alignment horizontal="left" vertical="center" textRotation="0" wrapText="0" indent="1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B0F0"/>
        <name val="Franklin Gothic Medium"/>
        <family val="2"/>
        <scheme val="minor"/>
      </font>
      <numFmt numFmtId="166" formatCode="0_);\-0_)"/>
      <fill>
        <patternFill patternType="solid">
          <fgColor indexed="64"/>
          <bgColor rgb="FFECF4FB"/>
        </patternFill>
      </fill>
      <alignment horizontal="left" vertical="center" textRotation="0" wrapText="0" indent="1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B0F0"/>
        <name val="Franklin Gothic Medium"/>
        <family val="2"/>
        <scheme val="minor"/>
      </font>
      <numFmt numFmtId="166" formatCode="0_);\-0_)"/>
      <fill>
        <patternFill patternType="solid">
          <fgColor indexed="64"/>
          <bgColor rgb="FFECF4FB"/>
        </patternFill>
      </fill>
      <alignment horizontal="left" vertical="center" textRotation="0" wrapText="0" indent="1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B0F0"/>
        <name val="Franklin Gothic Medium"/>
        <family val="2"/>
        <scheme val="minor"/>
      </font>
      <numFmt numFmtId="166" formatCode="0_);\-0_)"/>
      <fill>
        <patternFill patternType="solid">
          <fgColor indexed="64"/>
          <bgColor rgb="FFECF4FB"/>
        </patternFill>
      </fill>
      <alignment horizontal="left" vertical="center" textRotation="0" wrapText="0" indent="1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B0F0"/>
        <name val="Franklin Gothic Medium"/>
        <family val="2"/>
        <scheme val="minor"/>
      </font>
      <numFmt numFmtId="166" formatCode="0_);\-0_)"/>
      <fill>
        <patternFill patternType="solid">
          <fgColor indexed="64"/>
          <bgColor rgb="FFECF4FB"/>
        </patternFill>
      </fill>
      <alignment horizontal="left" vertical="center" textRotation="0" wrapText="0" indent="1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B0F0"/>
        <name val="Franklin Gothic Medium"/>
        <family val="2"/>
        <scheme val="minor"/>
      </font>
      <numFmt numFmtId="166" formatCode="0_);\-0_)"/>
      <fill>
        <patternFill patternType="solid">
          <fgColor indexed="64"/>
          <bgColor rgb="FFECF4FB"/>
        </patternFill>
      </fill>
      <alignment horizontal="left" vertical="center" textRotation="0" wrapText="0" indent="1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B0F0"/>
        <name val="Franklin Gothic Medium"/>
        <family val="2"/>
        <scheme val="minor"/>
      </font>
      <numFmt numFmtId="166" formatCode="0_);\-0_)"/>
      <fill>
        <patternFill patternType="solid">
          <fgColor indexed="64"/>
          <bgColor rgb="FFECF4FB"/>
        </patternFill>
      </fill>
      <alignment horizontal="left" vertical="center" textRotation="0" wrapText="0" indent="1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fill>
        <patternFill patternType="solid">
          <fgColor indexed="64"/>
          <bgColor theme="0"/>
        </patternFill>
      </fill>
      <border diagonalUp="0" diagonalDown="0" outline="0">
        <left style="dotted">
          <color theme="1" tint="0.499984740745262"/>
        </left>
        <right style="dotted">
          <color theme="1" tint="0.499984740745262"/>
        </right>
        <top/>
        <bottom/>
      </border>
    </dxf>
    <dxf>
      <font>
        <u val="none"/>
        <vertAlign val="baseline"/>
        <sz val="14"/>
        <name val="Franklin Gothic Medium"/>
        <family val="2"/>
      </font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Franklin Gothic Medium"/>
        <family val="2"/>
        <scheme val="minor"/>
      </font>
      <numFmt numFmtId="166" formatCode="0_);\-0_)"/>
      <fill>
        <patternFill patternType="solid">
          <fgColor indexed="64"/>
          <bgColor rgb="FFECF4FB"/>
        </patternFill>
      </fill>
      <alignment horizontal="left" vertical="center" textRotation="0" wrapText="0" indent="1" justifyLastLine="0" shrinkToFit="0" readingOrder="0"/>
    </dxf>
    <dxf>
      <font>
        <strike/>
        <outline/>
        <shadow/>
        <u val="none"/>
        <vertAlign val="baseline"/>
        <sz val="14"/>
        <color theme="1" tint="0.499984740745262"/>
        <name val="Franklin Gothic Medium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</dxf>
    <dxf>
      <font>
        <u val="none"/>
        <vertAlign val="baseline"/>
        <sz val="14"/>
        <name val="Franklin Gothic Medium"/>
        <family val="2"/>
      </font>
    </dxf>
    <dxf>
      <font>
        <u val="none"/>
        <vertAlign val="baseline"/>
        <sz val="14"/>
        <name val="Franklin Gothic Medium"/>
        <family val="2"/>
      </font>
    </dxf>
    <dxf>
      <font>
        <u val="none"/>
        <vertAlign val="baseline"/>
        <sz val="14"/>
        <name val="Franklin Gothic Medium"/>
        <family val="2"/>
      </font>
    </dxf>
    <dxf>
      <font>
        <u val="none"/>
        <vertAlign val="baseline"/>
        <sz val="14"/>
        <name val="Franklin Gothic Medium"/>
        <family val="2"/>
      </font>
    </dxf>
    <dxf>
      <font>
        <u val="none"/>
        <vertAlign val="baseline"/>
        <sz val="14"/>
        <name val="Franklin Gothic Medium"/>
        <family val="2"/>
      </font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fill>
        <patternFill patternType="solid">
          <fgColor indexed="64"/>
          <bgColor rgb="FFECF4FB"/>
        </patternFill>
      </fill>
    </dxf>
    <dxf>
      <font>
        <u val="none"/>
        <vertAlign val="baseline"/>
        <sz val="14"/>
        <name val="Franklin Gothic Medium"/>
        <family val="2"/>
      </font>
      <numFmt numFmtId="167" formatCode="_-* #,##0.00\ [$€-40C]_-;\-* #,##0.00\ [$€-40C]_-;_-* &quot;-&quot;??\ [$€-40C]_-;_-@_-"/>
      <alignment horizontal="right" vertical="center" textRotation="0" wrapText="0" indent="0" justifyLastLine="0" shrinkToFit="0" readingOrder="0"/>
    </dxf>
    <dxf>
      <font>
        <u val="none"/>
        <vertAlign val="baseline"/>
        <sz val="14"/>
        <name val="Franklin Gothic Medium"/>
        <family val="2"/>
      </font>
      <fill>
        <patternFill patternType="solid">
          <fgColor indexed="64"/>
          <bgColor theme="0"/>
        </patternFill>
      </fill>
      <border diagonalUp="0" diagonalDown="0" outline="0">
        <left/>
        <right/>
        <top/>
        <bottom style="thick">
          <color theme="0"/>
        </bottom>
      </border>
    </dxf>
    <dxf>
      <font>
        <u val="none"/>
        <vertAlign val="baseline"/>
        <sz val="14"/>
        <name val="Franklin Gothic Medium"/>
        <family val="2"/>
      </font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Franklin Gothic Medium"/>
        <family val="2"/>
        <scheme val="minor"/>
      </font>
      <numFmt numFmtId="166" formatCode="0_);\-0_)"/>
      <fill>
        <patternFill patternType="solid">
          <fgColor indexed="64"/>
          <bgColor rgb="FFECF4FB"/>
        </patternFill>
      </fill>
      <alignment horizontal="left" vertical="center" textRotation="0" wrapText="0" indent="1" justifyLastLine="0" shrinkToFit="0" readingOrder="0"/>
    </dxf>
    <dxf>
      <font>
        <strike/>
        <outline/>
        <shadow/>
        <u val="none"/>
        <vertAlign val="baseline"/>
        <sz val="14"/>
        <color theme="1" tint="0.499984740745262"/>
        <name val="Franklin Gothic Medium"/>
        <family val="2"/>
        <scheme val="minor"/>
      </font>
      <numFmt numFmtId="166" formatCode="0_);\-0_)"/>
      <alignment horizontal="left" vertical="center" textRotation="0" wrapText="0" indent="1" justifyLastLine="0" shrinkToFit="0" readingOrder="0"/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fill>
        <patternFill patternType="none">
          <bgColor auto="1"/>
        </patternFill>
      </fill>
      <border>
        <vertical/>
        <horizontal/>
      </border>
    </dxf>
    <dxf>
      <font>
        <color theme="1" tint="0.14996795556505021"/>
      </font>
    </dxf>
    <dxf>
      <border diagonalUp="0" diagonalDown="0">
        <left style="dotted">
          <color theme="0" tint="-0.34998626667073579"/>
        </left>
        <right style="dotted">
          <color theme="0" tint="-0.34998626667073579"/>
        </right>
        <top style="thin">
          <color theme="0" tint="-0.34998626667073579"/>
        </top>
        <bottom style="dotted">
          <color theme="0" tint="-0.34998626667073579"/>
        </bottom>
        <vertical/>
        <horizontal/>
      </border>
    </dxf>
    <dxf>
      <font>
        <b val="0"/>
        <i val="0"/>
        <color theme="1" tint="0.34998626667073579"/>
      </font>
    </dxf>
    <dxf>
      <font>
        <b val="0"/>
        <i val="0"/>
        <color theme="1" tint="0.14990691854609822"/>
      </font>
      <fill>
        <patternFill patternType="solid">
          <bgColor theme="4" tint="0.79998168889431442"/>
        </patternFill>
      </fill>
      <border>
        <top/>
        <bottom style="medium">
          <color theme="4" tint="0.39994506668294322"/>
        </bottom>
      </border>
    </dxf>
    <dxf>
      <font>
        <b/>
        <i/>
        <color theme="1" tint="0.14996795556505021"/>
      </font>
    </dxf>
    <dxf>
      <font>
        <color theme="1" tint="0.499984740745262"/>
      </font>
      <border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dotted">
          <color theme="0" tint="-0.34998626667073579"/>
        </vertical>
        <horizontal style="thin">
          <color theme="0" tint="-0.34998626667073579"/>
        </horizontal>
      </border>
    </dxf>
  </dxfs>
  <tableStyles count="1" defaultTableStyle="Cash Receipts" defaultPivotStyle="PivotStyleLight16">
    <tableStyle name="Cash Receipts" pivot="0" count="7" xr9:uid="{00000000-0011-0000-FFFF-FFFF00000000}">
      <tableStyleElement type="wholeTable" dxfId="133"/>
      <tableStyleElement type="headerRow" dxfId="132"/>
      <tableStyleElement type="totalRow" dxfId="131"/>
      <tableStyleElement type="firstColumn" dxfId="130"/>
      <tableStyleElement type="lastColumn" dxfId="129"/>
      <tableStyleElement type="firstTotalCell" dxfId="128"/>
      <tableStyleElement type="lastTotalCell" dxfId="127"/>
    </tableStyle>
  </tableStyles>
  <colors>
    <mruColors>
      <color rgb="FF70FF21"/>
      <color rgb="FFFAE6F5"/>
      <color rgb="FFECF4FB"/>
      <color rgb="FFF7FAFD"/>
      <color rgb="FF723F65"/>
      <color rgb="FFF9EB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Positions de trésorerie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100343581912097E-2"/>
          <c:y val="2.0662662752284393E-2"/>
          <c:w val="0.94064666943540576"/>
          <c:h val="0.85482561215172126"/>
        </c:manualLayout>
      </c:layout>
      <c:lineChart>
        <c:grouping val="stacked"/>
        <c:varyColors val="0"/>
        <c:ser>
          <c:idx val="3"/>
          <c:order val="3"/>
          <c:tx>
            <c:strRef>
              <c:f>'Tableau de trésorerie'!$B$6</c:f>
              <c:strCache>
                <c:ptCount val="1"/>
                <c:pt idx="0">
                  <c:v>Trésorerie disponible (début du mois)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'Tableau de trésorerie'!$E$3:$P$3</c15:sqref>
                  </c15:fullRef>
                </c:ext>
              </c:extLst>
              <c:f>'Tableau de trésorerie'!$E$3:$P$3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'Tableau de trésorerie'!$C$6:$AC$6</c15:sqref>
                  </c15:fullRef>
                </c:ext>
              </c:extLst>
              <c:f>('Tableau de trésorerie'!$C$6:$P$6,'Tableau de trésorerie'!$S$6:$AC$6)</c:f>
              <c:numCache>
                <c:formatCode>_-* #\ ##0.00\ [$€-40C]_-;\-* #\ ##0.00\ [$€-40C]_-;_-* "-"??\ [$€-40C]_-;_-@_-</c:formatCode>
                <c:ptCount val="15"/>
                <c:pt idx="1">
                  <c:v>100</c:v>
                </c:pt>
                <c:pt idx="2">
                  <c:v>100</c:v>
                </c:pt>
                <c:pt idx="3">
                  <c:v>-20</c:v>
                </c:pt>
                <c:pt idx="4">
                  <c:v>4230</c:v>
                </c:pt>
                <c:pt idx="5">
                  <c:v>-321</c:v>
                </c:pt>
                <c:pt idx="6">
                  <c:v>159</c:v>
                </c:pt>
                <c:pt idx="7">
                  <c:v>4</c:v>
                </c:pt>
                <c:pt idx="8">
                  <c:v>7804</c:v>
                </c:pt>
                <c:pt idx="9">
                  <c:v>6604</c:v>
                </c:pt>
                <c:pt idx="10">
                  <c:v>804</c:v>
                </c:pt>
                <c:pt idx="11">
                  <c:v>4604</c:v>
                </c:pt>
                <c:pt idx="12">
                  <c:v>8404</c:v>
                </c:pt>
                <c:pt idx="13">
                  <c:v>12604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702-4E36-AF8D-0E39AC22B4B3}"/>
            </c:ext>
          </c:extLst>
        </c:ser>
        <c:ser>
          <c:idx val="64"/>
          <c:order val="64"/>
          <c:tx>
            <c:strRef>
              <c:f>'Tableau de trésorerie'!$B$67</c:f>
              <c:strCache>
                <c:ptCount val="1"/>
                <c:pt idx="0">
                  <c:v>Position de trésorerie (fin de mois)</c:v>
                </c:pt>
              </c:strCache>
            </c:strRef>
          </c:tx>
          <c:spPr>
            <a:ln w="34925" cap="rnd">
              <a:solidFill>
                <a:schemeClr val="accent5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'Tableau de trésorerie'!$E$3:$P$3</c15:sqref>
                  </c15:fullRef>
                </c:ext>
              </c:extLst>
              <c:f>'Tableau de trésorerie'!$E$3:$P$3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'Tableau de trésorerie'!$C$67:$AC$67</c15:sqref>
                  </c15:fullRef>
                </c:ext>
              </c:extLst>
              <c:f>('Tableau de trésorerie'!$C$67:$P$67,'Tableau de trésorerie'!$S$67:$AC$67)</c:f>
              <c:numCache>
                <c:formatCode>_-* #\ ##0.00\ [$€-40C]_-;\-* #\ ##0.00\ [$€-40C]_-;_-* "-"??\ [$€-40C]_-;_-@_-</c:formatCode>
                <c:ptCount val="15"/>
                <c:pt idx="1">
                  <c:v>100</c:v>
                </c:pt>
                <c:pt idx="2">
                  <c:v>-20</c:v>
                </c:pt>
                <c:pt idx="3">
                  <c:v>4230</c:v>
                </c:pt>
                <c:pt idx="4">
                  <c:v>-321</c:v>
                </c:pt>
                <c:pt idx="5">
                  <c:v>159</c:v>
                </c:pt>
                <c:pt idx="6">
                  <c:v>4</c:v>
                </c:pt>
                <c:pt idx="7">
                  <c:v>7804</c:v>
                </c:pt>
                <c:pt idx="8">
                  <c:v>6604</c:v>
                </c:pt>
                <c:pt idx="9">
                  <c:v>804</c:v>
                </c:pt>
                <c:pt idx="10">
                  <c:v>4604</c:v>
                </c:pt>
                <c:pt idx="11">
                  <c:v>8404</c:v>
                </c:pt>
                <c:pt idx="12">
                  <c:v>12604</c:v>
                </c:pt>
                <c:pt idx="13">
                  <c:v>16404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3702-4E36-AF8D-0E39AC22B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55994640"/>
        <c:axId val="185601336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'Tableau de trésorerie'!$B$3</c15:sqref>
                        </c15:formulaRef>
                      </c:ext>
                    </c:extLst>
                    <c:strCache>
                      <c:ptCount val="1"/>
                      <c:pt idx="0">
                        <c:v>01/01/2026</c:v>
                      </c:pt>
                    </c:strCache>
                  </c:strRef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'Tableau de trésorerie'!$C$3:$AC$3</c15:sqref>
                        </c15:fullRef>
                        <c15:formulaRef>
                          <c15:sqref>('Tableau de trésorerie'!$C$3:$P$3,'Tableau de trésorerie'!$S$3:$AC$3)</c15:sqref>
                        </c15:formulaRef>
                      </c:ext>
                    </c:extLst>
                    <c:numCache>
                      <c:formatCode>#,##0</c:formatCode>
                      <c:ptCount val="15"/>
                      <c:pt idx="2" formatCode="mmm">
                        <c:v>0</c:v>
                      </c:pt>
                      <c:pt idx="3" formatCode="mmm">
                        <c:v>0</c:v>
                      </c:pt>
                      <c:pt idx="4" formatCode="mmm">
                        <c:v>0</c:v>
                      </c:pt>
                      <c:pt idx="5" formatCode="mmm">
                        <c:v>0</c:v>
                      </c:pt>
                      <c:pt idx="6" formatCode="mmm">
                        <c:v>0</c:v>
                      </c:pt>
                      <c:pt idx="7" formatCode="mmm">
                        <c:v>0</c:v>
                      </c:pt>
                      <c:pt idx="8" formatCode="mmm">
                        <c:v>0</c:v>
                      </c:pt>
                      <c:pt idx="9" formatCode="mmm">
                        <c:v>0</c:v>
                      </c:pt>
                      <c:pt idx="10" formatCode="mmm">
                        <c:v>0</c:v>
                      </c:pt>
                      <c:pt idx="11" formatCode="mmm">
                        <c:v>0</c:v>
                      </c:pt>
                      <c:pt idx="12" formatCode="mmm">
                        <c:v>0</c:v>
                      </c:pt>
                      <c:pt idx="13" formatCode="mmm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3702-4E36-AF8D-0E39AC22B4B3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trésorerie'!$C$4:$AC$4</c15:sqref>
                        </c15:fullRef>
                        <c15:formulaRef>
                          <c15:sqref>('Tableau de trésorerie'!$C$4:$P$4,'Tableau de trésorerie'!$S$4:$AC$4)</c15:sqref>
                        </c15:formulaRef>
                      </c:ext>
                    </c:extLst>
                    <c:numCache>
                      <c:formatCode>#,##0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3702-4E36-AF8D-0E39AC22B4B3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34925" cap="rnd">
                    <a:solidFill>
                      <a:schemeClr val="accent3"/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trésorerie'!$C$5:$AC$5</c15:sqref>
                        </c15:fullRef>
                        <c15:formulaRef>
                          <c15:sqref>('Tableau de trésorerie'!$C$5:$P$5,'Tableau de trésorerie'!$S$5:$AC$5)</c15:sqref>
                        </c15:formulaRef>
                      </c:ext>
                    </c:extLst>
                    <c:numCache>
                      <c:formatCode>#,##0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3702-4E36-AF8D-0E39AC22B4B3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trésorerie'!$B$7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34925" cap="rnd">
                    <a:solidFill>
                      <a:schemeClr val="accent5"/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trésorerie'!$C$7:$AC$7</c15:sqref>
                        </c15:fullRef>
                        <c15:formulaRef>
                          <c15:sqref>('Tableau de trésorerie'!$C$7:$P$7,'Tableau de trésorerie'!$S$7:$AC$7)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4-3702-4E36-AF8D-0E39AC22B4B3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trésorerie'!$B$8</c15:sqref>
                        </c15:formulaRef>
                      </c:ext>
                    </c:extLst>
                    <c:strCache>
                      <c:ptCount val="1"/>
                      <c:pt idx="0">
                        <c:v>Encaissements TTC</c:v>
                      </c:pt>
                    </c:strCache>
                  </c:strRef>
                </c:tx>
                <c:spPr>
                  <a:ln w="34925" cap="rnd">
                    <a:solidFill>
                      <a:schemeClr val="accent6"/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trésorerie'!$C$8:$AC$8</c15:sqref>
                        </c15:fullRef>
                        <c15:formulaRef>
                          <c15:sqref>('Tableau de trésorerie'!$C$8:$P$8,'Tableau de trésorerie'!$S$8:$AC$8)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3702-4E36-AF8D-0E39AC22B4B3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3492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trésorerie'!$C$9:$AC$9</c15:sqref>
                        </c15:fullRef>
                        <c15:formulaRef>
                          <c15:sqref>('Tableau de trésorerie'!$C$9:$P$9,'Tableau de trésorerie'!$S$9:$AC$9)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3702-4E36-AF8D-0E39AC22B4B3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trésorerie'!$B$10</c15:sqref>
                        </c15:formulaRef>
                      </c:ext>
                    </c:extLst>
                    <c:strCache>
                      <c:ptCount val="1"/>
                      <c:pt idx="0">
                        <c:v>Ventes au comptant</c:v>
                      </c:pt>
                    </c:strCache>
                  </c:strRef>
                </c:tx>
                <c:spPr>
                  <a:ln w="3492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trésorerie'!$C$10:$AC$10</c15:sqref>
                        </c15:fullRef>
                        <c15:formulaRef>
                          <c15:sqref>('Tableau de trésorerie'!$C$10:$P$10,'Tableau de trésorerie'!$S$10:$AC$10)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2">
                        <c:v>20000</c:v>
                      </c:pt>
                      <c:pt idx="3">
                        <c:v>10000</c:v>
                      </c:pt>
                      <c:pt idx="4">
                        <c:v>13000</c:v>
                      </c:pt>
                      <c:pt idx="5">
                        <c:v>18000</c:v>
                      </c:pt>
                      <c:pt idx="6">
                        <c:v>16000</c:v>
                      </c:pt>
                      <c:pt idx="7">
                        <c:v>20000</c:v>
                      </c:pt>
                      <c:pt idx="8">
                        <c:v>15000</c:v>
                      </c:pt>
                      <c:pt idx="9">
                        <c:v>10000</c:v>
                      </c:pt>
                      <c:pt idx="10">
                        <c:v>20000</c:v>
                      </c:pt>
                      <c:pt idx="11">
                        <c:v>20000</c:v>
                      </c:pt>
                      <c:pt idx="12">
                        <c:v>20000</c:v>
                      </c:pt>
                      <c:pt idx="13">
                        <c:v>20000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3702-4E36-AF8D-0E39AC22B4B3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trésorerie'!$B$11</c15:sqref>
                        </c15:formulaRef>
                      </c:ext>
                    </c:extLst>
                    <c:strCache>
                      <c:ptCount val="1"/>
                      <c:pt idx="0">
                        <c:v>Ventes à crédit</c:v>
                      </c:pt>
                    </c:strCache>
                  </c:strRef>
                </c:tx>
                <c:spPr>
                  <a:ln w="3492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trésorerie'!$C$11:$AC$11</c15:sqref>
                        </c15:fullRef>
                        <c15:formulaRef>
                          <c15:sqref>('Tableau de trésorerie'!$C$11:$P$11,'Tableau de trésorerie'!$S$11:$AC$11)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8-3702-4E36-AF8D-0E39AC22B4B3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trésorerie'!$B$12</c15:sqref>
                        </c15:formulaRef>
                      </c:ext>
                    </c:extLst>
                    <c:strCache>
                      <c:ptCount val="1"/>
                      <c:pt idx="0">
                        <c:v>Subventions (y compris fonds de solidarité)</c:v>
                      </c:pt>
                    </c:strCache>
                  </c:strRef>
                </c:tx>
                <c:spPr>
                  <a:ln w="3492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trésorerie'!$C$12:$AC$12</c15:sqref>
                        </c15:fullRef>
                        <c15:formulaRef>
                          <c15:sqref>('Tableau de trésorerie'!$C$12:$P$12,'Tableau de trésorerie'!$S$12:$AC$12)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3702-4E36-AF8D-0E39AC22B4B3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trésorerie'!$B$13</c15:sqref>
                        </c15:formulaRef>
                      </c:ext>
                    </c:extLst>
                    <c:strCache>
                      <c:ptCount val="1"/>
                      <c:pt idx="0">
                        <c:v>Produits financiers (intérêts créditeurs)</c:v>
                      </c:pt>
                    </c:strCache>
                  </c:strRef>
                </c:tx>
                <c:spPr>
                  <a:ln w="3492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trésorerie'!$C$13:$AC$13</c15:sqref>
                        </c15:fullRef>
                        <c15:formulaRef>
                          <c15:sqref>('Tableau de trésorerie'!$C$13:$P$13,'Tableau de trésorerie'!$S$13:$AC$13)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2">
                        <c:v>400</c:v>
                      </c:pt>
                      <c:pt idx="3">
                        <c:v>400</c:v>
                      </c:pt>
                      <c:pt idx="5">
                        <c:v>400</c:v>
                      </c:pt>
                      <c:pt idx="9">
                        <c:v>400</c:v>
                      </c:pt>
                      <c:pt idx="12">
                        <c:v>400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A-3702-4E36-AF8D-0E39AC22B4B3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trésorerie'!$B$14</c15:sqref>
                        </c15:formulaRef>
                      </c:ext>
                    </c:extLst>
                    <c:strCache>
                      <c:ptCount val="1"/>
                      <c:pt idx="0">
                        <c:v>Emprunts débloqués (y compris PGE)</c:v>
                      </c:pt>
                    </c:strCache>
                  </c:strRef>
                </c:tx>
                <c:spPr>
                  <a:ln w="34925" cap="rnd">
                    <a:solidFill>
                      <a:schemeClr val="accent6">
                        <a:lumMod val="6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trésorerie'!$C$14:$AC$14</c15:sqref>
                        </c15:fullRef>
                        <c15:formulaRef>
                          <c15:sqref>('Tableau de trésorerie'!$C$14:$P$14,'Tableau de trésorerie'!$S$14:$AC$14)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3">
                        <c:v>10000</c:v>
                      </c:pt>
                      <c:pt idx="6">
                        <c:v>45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B-3702-4E36-AF8D-0E39AC22B4B3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trésorerie'!$B$15</c15:sqref>
                        </c15:formulaRef>
                      </c:ext>
                    </c:extLst>
                    <c:strCache>
                      <c:ptCount val="1"/>
                      <c:pt idx="0">
                        <c:v>Cessions d'actifs (vente d'immobilisations)</c:v>
                      </c:pt>
                    </c:strCache>
                  </c:strRef>
                </c:tx>
                <c:spPr>
                  <a:ln w="34925" cap="rnd">
                    <a:solidFill>
                      <a:schemeClr val="accent1">
                        <a:lumMod val="80000"/>
                        <a:lumOff val="2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trésorerie'!$C$15:$AC$15</c15:sqref>
                        </c15:fullRef>
                        <c15:formulaRef>
                          <c15:sqref>('Tableau de trésorerie'!$C$15:$P$15,'Tableau de trésorerie'!$S$15:$AC$15)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2">
                        <c:v>800</c:v>
                      </c:pt>
                      <c:pt idx="4">
                        <c:v>75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C-3702-4E36-AF8D-0E39AC22B4B3}"/>
                  </c:ext>
                </c:extLst>
              </c15:ser>
            </c15:filteredLineSeries>
            <c15:filteredLineSeries>
              <c15:ser>
                <c:idx val="13"/>
                <c:order val="1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trésorerie'!$B$16</c15:sqref>
                        </c15:formulaRef>
                      </c:ext>
                    </c:extLst>
                    <c:strCache>
                      <c:ptCount val="1"/>
                      <c:pt idx="0">
                        <c:v>Remboursements d'impôts (Crédit de TVA, IS etc.)</c:v>
                      </c:pt>
                    </c:strCache>
                  </c:strRef>
                </c:tx>
                <c:spPr>
                  <a:ln w="34925" cap="rnd">
                    <a:solidFill>
                      <a:schemeClr val="accent2">
                        <a:lumMod val="80000"/>
                        <a:lumOff val="2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trésorerie'!$C$16:$AC$16</c15:sqref>
                        </c15:fullRef>
                        <c15:formulaRef>
                          <c15:sqref>('Tableau de trésorerie'!$C$16:$P$16,'Tableau de trésorerie'!$S$16:$AC$16)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7">
                        <c:v>4000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D-3702-4E36-AF8D-0E39AC22B4B3}"/>
                  </c:ext>
                </c:extLst>
              </c15:ser>
            </c15:filteredLineSeries>
            <c15:filteredLineSeries>
              <c15:ser>
                <c:idx val="14"/>
                <c:order val="1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trésorerie'!$B$17</c15:sqref>
                        </c15:formulaRef>
                      </c:ext>
                    </c:extLst>
                    <c:strCache>
                      <c:ptCount val="1"/>
                      <c:pt idx="0">
                        <c:v>Autres apports (capital initial, compte courant d'associé)</c:v>
                      </c:pt>
                    </c:strCache>
                  </c:strRef>
                </c:tx>
                <c:spPr>
                  <a:ln w="34925" cap="rnd">
                    <a:solidFill>
                      <a:schemeClr val="accent3">
                        <a:lumMod val="80000"/>
                        <a:lumOff val="2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trésorerie'!$C$17:$AC$17</c15:sqref>
                        </c15:fullRef>
                        <c15:formulaRef>
                          <c15:sqref>('Tableau de trésorerie'!$C$17:$P$17,'Tableau de trésorerie'!$S$17:$AC$17)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2">
                        <c:v>50</c:v>
                      </c:pt>
                      <c:pt idx="3">
                        <c:v>50</c:v>
                      </c:pt>
                      <c:pt idx="4">
                        <c:v>50</c:v>
                      </c:pt>
                      <c:pt idx="5">
                        <c:v>50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E-3702-4E36-AF8D-0E39AC22B4B3}"/>
                  </c:ext>
                </c:extLst>
              </c15:ser>
            </c15:filteredLineSeries>
            <c15:filteredLineSeries>
              <c15:ser>
                <c:idx val="15"/>
                <c:order val="1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trésorerie'!$B$18</c15:sqref>
                        </c15:formulaRef>
                      </c:ext>
                    </c:extLst>
                    <c:strCache>
                      <c:ptCount val="1"/>
                      <c:pt idx="0">
                        <c:v>Total des encaissements</c:v>
                      </c:pt>
                    </c:strCache>
                  </c:strRef>
                </c:tx>
                <c:spPr>
                  <a:ln w="34925" cap="rnd">
                    <a:solidFill>
                      <a:schemeClr val="accent4">
                        <a:lumMod val="80000"/>
                        <a:lumOff val="2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trésorerie'!$C$18:$AC$18</c15:sqref>
                        </c15:fullRef>
                        <c15:formulaRef>
                          <c15:sqref>('Tableau de trésorerie'!$C$18:$P$18,'Tableau de trésorerie'!$S$18:$AC$18)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1">
                        <c:v>0</c:v>
                      </c:pt>
                      <c:pt idx="2">
                        <c:v>21250</c:v>
                      </c:pt>
                      <c:pt idx="3">
                        <c:v>20450</c:v>
                      </c:pt>
                      <c:pt idx="4">
                        <c:v>13125</c:v>
                      </c:pt>
                      <c:pt idx="5">
                        <c:v>18450</c:v>
                      </c:pt>
                      <c:pt idx="6">
                        <c:v>16045</c:v>
                      </c:pt>
                      <c:pt idx="7">
                        <c:v>24000</c:v>
                      </c:pt>
                      <c:pt idx="8">
                        <c:v>15000</c:v>
                      </c:pt>
                      <c:pt idx="9">
                        <c:v>10400</c:v>
                      </c:pt>
                      <c:pt idx="10">
                        <c:v>20000</c:v>
                      </c:pt>
                      <c:pt idx="11">
                        <c:v>20000</c:v>
                      </c:pt>
                      <c:pt idx="12">
                        <c:v>20400</c:v>
                      </c:pt>
                      <c:pt idx="13">
                        <c:v>20000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F-3702-4E36-AF8D-0E39AC22B4B3}"/>
                  </c:ext>
                </c:extLst>
              </c15:ser>
            </c15:filteredLineSeries>
            <c15:filteredLineSeries>
              <c15:ser>
                <c:idx val="16"/>
                <c:order val="1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trésorerie'!$B$19</c15:sqref>
                        </c15:formulaRef>
                      </c:ext>
                    </c:extLst>
                    <c:strCache>
                      <c:ptCount val="1"/>
                      <c:pt idx="0">
                        <c:v>Total de trésorerie disponible (avant décaissement)</c:v>
                      </c:pt>
                    </c:strCache>
                  </c:strRef>
                </c:tx>
                <c:spPr>
                  <a:ln w="34925" cap="rnd">
                    <a:solidFill>
                      <a:schemeClr val="accent5">
                        <a:lumMod val="80000"/>
                        <a:lumOff val="2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circle"/>
                  <c:size val="6"/>
                  <c:spPr>
                    <a:gradFill rotWithShape="1">
                      <a:gsLst>
                        <a:gs pos="0">
                          <a:schemeClr val="accent5">
                            <a:lumMod val="80000"/>
                            <a:lumOff val="20000"/>
                            <a:shade val="51000"/>
                            <a:satMod val="130000"/>
                          </a:schemeClr>
                        </a:gs>
                        <a:gs pos="80000">
                          <a:schemeClr val="accent5">
                            <a:lumMod val="80000"/>
                            <a:lumOff val="20000"/>
                            <a:shade val="93000"/>
                            <a:satMod val="130000"/>
                          </a:schemeClr>
                        </a:gs>
                        <a:gs pos="100000">
                          <a:schemeClr val="accent5">
                            <a:lumMod val="80000"/>
                            <a:lumOff val="20000"/>
                            <a:shade val="94000"/>
                            <a:satMod val="135000"/>
                          </a:schemeClr>
                        </a:gs>
                      </a:gsLst>
                      <a:lin ang="16200000" scaled="0"/>
                    </a:gradFill>
                    <a:ln w="9525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round/>
                    </a:ln>
                    <a:effectLst>
                      <a:outerShdw blurRad="40000" dist="23000" dir="5400000" rotWithShape="0">
                        <a:srgbClr val="000000">
                          <a:alpha val="35000"/>
                        </a:srgbClr>
                      </a:outerShdw>
                    </a:effectLst>
                    <a:scene3d>
                      <a:camera prst="orthographicFront">
                        <a:rot lat="0" lon="0" rev="0"/>
                      </a:camera>
                      <a:lightRig rig="threePt" dir="t">
                        <a:rot lat="0" lon="0" rev="1200000"/>
                      </a:lightRig>
                    </a:scene3d>
                    <a:sp3d>
                      <a:bevelT w="63500" h="25400"/>
                    </a:sp3d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trésorerie'!$C$19:$AC$19</c15:sqref>
                        </c15:fullRef>
                        <c15:formulaRef>
                          <c15:sqref>('Tableau de trésorerie'!$C$19:$P$19,'Tableau de trésorerie'!$S$19:$AC$19)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1">
                        <c:v>100</c:v>
                      </c:pt>
                      <c:pt idx="2">
                        <c:v>21350</c:v>
                      </c:pt>
                      <c:pt idx="3">
                        <c:v>20430</c:v>
                      </c:pt>
                      <c:pt idx="4">
                        <c:v>17355</c:v>
                      </c:pt>
                      <c:pt idx="5">
                        <c:v>18129</c:v>
                      </c:pt>
                      <c:pt idx="6">
                        <c:v>16204</c:v>
                      </c:pt>
                      <c:pt idx="7">
                        <c:v>24004</c:v>
                      </c:pt>
                      <c:pt idx="8">
                        <c:v>22804</c:v>
                      </c:pt>
                      <c:pt idx="9">
                        <c:v>17004</c:v>
                      </c:pt>
                      <c:pt idx="10">
                        <c:v>20804</c:v>
                      </c:pt>
                      <c:pt idx="11">
                        <c:v>24604</c:v>
                      </c:pt>
                      <c:pt idx="12">
                        <c:v>28804</c:v>
                      </c:pt>
                      <c:pt idx="13">
                        <c:v>32604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0-3702-4E36-AF8D-0E39AC22B4B3}"/>
                  </c:ext>
                </c:extLst>
              </c15:ser>
            </c15:filteredLineSeries>
            <c15:filteredLineSeries>
              <c15:ser>
                <c:idx val="17"/>
                <c:order val="1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trésorerie'!$B$20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34925" cap="rnd">
                    <a:solidFill>
                      <a:schemeClr val="accent6">
                        <a:lumMod val="80000"/>
                        <a:lumOff val="2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circle"/>
                  <c:size val="6"/>
                  <c:spPr>
                    <a:gradFill rotWithShape="1">
                      <a:gsLst>
                        <a:gs pos="0">
                          <a:schemeClr val="accent6">
                            <a:lumMod val="80000"/>
                            <a:lumOff val="20000"/>
                            <a:shade val="51000"/>
                            <a:satMod val="130000"/>
                          </a:schemeClr>
                        </a:gs>
                        <a:gs pos="80000">
                          <a:schemeClr val="accent6">
                            <a:lumMod val="80000"/>
                            <a:lumOff val="20000"/>
                            <a:shade val="93000"/>
                            <a:satMod val="130000"/>
                          </a:schemeClr>
                        </a:gs>
                        <a:gs pos="100000">
                          <a:schemeClr val="accent6">
                            <a:lumMod val="80000"/>
                            <a:lumOff val="20000"/>
                            <a:shade val="94000"/>
                            <a:satMod val="135000"/>
                          </a:schemeClr>
                        </a:gs>
                      </a:gsLst>
                      <a:lin ang="16200000" scaled="0"/>
                    </a:gradFill>
                    <a:ln w="9525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round/>
                    </a:ln>
                    <a:effectLst>
                      <a:outerShdw blurRad="40000" dist="23000" dir="5400000" rotWithShape="0">
                        <a:srgbClr val="000000">
                          <a:alpha val="35000"/>
                        </a:srgbClr>
                      </a:outerShdw>
                    </a:effectLst>
                    <a:scene3d>
                      <a:camera prst="orthographicFront">
                        <a:rot lat="0" lon="0" rev="0"/>
                      </a:camera>
                      <a:lightRig rig="threePt" dir="t">
                        <a:rot lat="0" lon="0" rev="1200000"/>
                      </a:lightRig>
                    </a:scene3d>
                    <a:sp3d>
                      <a:bevelT w="63500" h="25400"/>
                    </a:sp3d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trésorerie'!$C$20:$AC$20</c15:sqref>
                        </c15:fullRef>
                        <c15:formulaRef>
                          <c15:sqref>('Tableau de trésorerie'!$C$20:$P$20,'Tableau de trésorerie'!$S$20:$AC$20)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1-3702-4E36-AF8D-0E39AC22B4B3}"/>
                  </c:ext>
                </c:extLst>
              </c15:ser>
            </c15:filteredLineSeries>
            <c15:filteredLineSeries>
              <c15:ser>
                <c:idx val="18"/>
                <c:order val="1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trésorerie'!$B$21</c15:sqref>
                        </c15:formulaRef>
                      </c:ext>
                    </c:extLst>
                    <c:strCache>
                      <c:ptCount val="1"/>
                      <c:pt idx="0">
                        <c:v>Décaissements TTC</c:v>
                      </c:pt>
                    </c:strCache>
                  </c:strRef>
                </c:tx>
                <c:spPr>
                  <a:ln w="34925" cap="rnd">
                    <a:solidFill>
                      <a:schemeClr val="accent1">
                        <a:lumMod val="8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circle"/>
                  <c:size val="6"/>
                  <c:spPr>
                    <a:gradFill rotWithShape="1">
                      <a:gsLst>
                        <a:gs pos="0">
                          <a:schemeClr val="accent1">
                            <a:lumMod val="80000"/>
                            <a:shade val="51000"/>
                            <a:satMod val="130000"/>
                          </a:schemeClr>
                        </a:gs>
                        <a:gs pos="80000">
                          <a:schemeClr val="accent1">
                            <a:lumMod val="80000"/>
                            <a:shade val="93000"/>
                            <a:satMod val="130000"/>
                          </a:schemeClr>
                        </a:gs>
                        <a:gs pos="100000">
                          <a:schemeClr val="accent1">
                            <a:lumMod val="80000"/>
                            <a:shade val="94000"/>
                            <a:satMod val="135000"/>
                          </a:schemeClr>
                        </a:gs>
                      </a:gsLst>
                      <a:lin ang="16200000" scaled="0"/>
                    </a:gradFill>
                    <a:ln w="9525">
                      <a:solidFill>
                        <a:schemeClr val="accent1">
                          <a:lumMod val="80000"/>
                        </a:schemeClr>
                      </a:solidFill>
                      <a:round/>
                    </a:ln>
                    <a:effectLst>
                      <a:outerShdw blurRad="40000" dist="23000" dir="5400000" rotWithShape="0">
                        <a:srgbClr val="000000">
                          <a:alpha val="35000"/>
                        </a:srgbClr>
                      </a:outerShdw>
                    </a:effectLst>
                    <a:scene3d>
                      <a:camera prst="orthographicFront">
                        <a:rot lat="0" lon="0" rev="0"/>
                      </a:camera>
                      <a:lightRig rig="threePt" dir="t">
                        <a:rot lat="0" lon="0" rev="1200000"/>
                      </a:lightRig>
                    </a:scene3d>
                    <a:sp3d>
                      <a:bevelT w="63500" h="25400"/>
                    </a:sp3d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trésorerie'!$C$21:$AC$21</c15:sqref>
                        </c15:fullRef>
                        <c15:formulaRef>
                          <c15:sqref>('Tableau de trésorerie'!$C$21:$P$21,'Tableau de trésorerie'!$S$21:$AC$21)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2-3702-4E36-AF8D-0E39AC22B4B3}"/>
                  </c:ext>
                </c:extLst>
              </c15:ser>
            </c15:filteredLineSeries>
            <c15:filteredLineSeries>
              <c15:ser>
                <c:idx val="19"/>
                <c:order val="1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trésorerie'!$B$22</c15:sqref>
                        </c15:formulaRef>
                      </c:ext>
                    </c:extLst>
                    <c:strCache>
                      <c:ptCount val="1"/>
                      <c:pt idx="0">
                        <c:v>Décaissements d'exploitation</c:v>
                      </c:pt>
                    </c:strCache>
                  </c:strRef>
                </c:tx>
                <c:spPr>
                  <a:ln w="34925" cap="rnd">
                    <a:solidFill>
                      <a:schemeClr val="accent2">
                        <a:lumMod val="8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circle"/>
                  <c:size val="6"/>
                  <c:spPr>
                    <a:gradFill rotWithShape="1">
                      <a:gsLst>
                        <a:gs pos="0">
                          <a:schemeClr val="accent2">
                            <a:lumMod val="80000"/>
                            <a:shade val="51000"/>
                            <a:satMod val="130000"/>
                          </a:schemeClr>
                        </a:gs>
                        <a:gs pos="80000">
                          <a:schemeClr val="accent2">
                            <a:lumMod val="80000"/>
                            <a:shade val="93000"/>
                            <a:satMod val="130000"/>
                          </a:schemeClr>
                        </a:gs>
                        <a:gs pos="100000">
                          <a:schemeClr val="accent2">
                            <a:lumMod val="80000"/>
                            <a:shade val="94000"/>
                            <a:satMod val="135000"/>
                          </a:schemeClr>
                        </a:gs>
                      </a:gsLst>
                      <a:lin ang="16200000" scaled="0"/>
                    </a:gradFill>
                    <a:ln w="9525">
                      <a:solidFill>
                        <a:schemeClr val="accent2">
                          <a:lumMod val="80000"/>
                        </a:schemeClr>
                      </a:solidFill>
                      <a:round/>
                    </a:ln>
                    <a:effectLst>
                      <a:outerShdw blurRad="40000" dist="23000" dir="5400000" rotWithShape="0">
                        <a:srgbClr val="000000">
                          <a:alpha val="35000"/>
                        </a:srgbClr>
                      </a:outerShdw>
                    </a:effectLst>
                    <a:scene3d>
                      <a:camera prst="orthographicFront">
                        <a:rot lat="0" lon="0" rev="0"/>
                      </a:camera>
                      <a:lightRig rig="threePt" dir="t">
                        <a:rot lat="0" lon="0" rev="1200000"/>
                      </a:lightRig>
                    </a:scene3d>
                    <a:sp3d>
                      <a:bevelT w="63500" h="25400"/>
                    </a:sp3d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trésorerie'!$C$22:$AC$22</c15:sqref>
                        </c15:fullRef>
                        <c15:formulaRef>
                          <c15:sqref>('Tableau de trésorerie'!$C$22:$P$22,'Tableau de trésorerie'!$S$22:$AC$22)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3-3702-4E36-AF8D-0E39AC22B4B3}"/>
                  </c:ext>
                </c:extLst>
              </c15:ser>
            </c15:filteredLineSeries>
            <c15:filteredLineSeries>
              <c15:ser>
                <c:idx val="20"/>
                <c:order val="20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trésorerie'!$B$23</c15:sqref>
                        </c15:formulaRef>
                      </c:ext>
                    </c:extLst>
                    <c:strCache>
                      <c:ptCount val="1"/>
                      <c:pt idx="0">
                        <c:v>Achats de matières premières</c:v>
                      </c:pt>
                    </c:strCache>
                  </c:strRef>
                </c:tx>
                <c:spPr>
                  <a:ln w="34925" cap="rnd">
                    <a:solidFill>
                      <a:schemeClr val="accent3">
                        <a:lumMod val="8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circle"/>
                  <c:size val="6"/>
                  <c:spPr>
                    <a:gradFill rotWithShape="1">
                      <a:gsLst>
                        <a:gs pos="0">
                          <a:schemeClr val="accent3">
                            <a:lumMod val="80000"/>
                            <a:shade val="51000"/>
                            <a:satMod val="130000"/>
                          </a:schemeClr>
                        </a:gs>
                        <a:gs pos="80000">
                          <a:schemeClr val="accent3">
                            <a:lumMod val="80000"/>
                            <a:shade val="93000"/>
                            <a:satMod val="130000"/>
                          </a:schemeClr>
                        </a:gs>
                        <a:gs pos="100000">
                          <a:schemeClr val="accent3">
                            <a:lumMod val="80000"/>
                            <a:shade val="94000"/>
                            <a:satMod val="135000"/>
                          </a:schemeClr>
                        </a:gs>
                      </a:gsLst>
                      <a:lin ang="16200000" scaled="0"/>
                    </a:gradFill>
                    <a:ln w="9525">
                      <a:solidFill>
                        <a:schemeClr val="accent3">
                          <a:lumMod val="80000"/>
                        </a:schemeClr>
                      </a:solidFill>
                      <a:round/>
                    </a:ln>
                    <a:effectLst>
                      <a:outerShdw blurRad="40000" dist="23000" dir="5400000" rotWithShape="0">
                        <a:srgbClr val="000000">
                          <a:alpha val="35000"/>
                        </a:srgbClr>
                      </a:outerShdw>
                    </a:effectLst>
                    <a:scene3d>
                      <a:camera prst="orthographicFront">
                        <a:rot lat="0" lon="0" rev="0"/>
                      </a:camera>
                      <a:lightRig rig="threePt" dir="t">
                        <a:rot lat="0" lon="0" rev="1200000"/>
                      </a:lightRig>
                    </a:scene3d>
                    <a:sp3d>
                      <a:bevelT w="63500" h="25400"/>
                    </a:sp3d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trésorerie'!$C$23:$AC$23</c15:sqref>
                        </c15:fullRef>
                        <c15:formulaRef>
                          <c15:sqref>('Tableau de trésorerie'!$C$23:$P$23,'Tableau de trésorerie'!$S$23:$AC$23)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2">
                        <c:v>400</c:v>
                      </c:pt>
                      <c:pt idx="4">
                        <c:v>226</c:v>
                      </c:pt>
                      <c:pt idx="5">
                        <c:v>700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4-3702-4E36-AF8D-0E39AC22B4B3}"/>
                  </c:ext>
                </c:extLst>
              </c15:ser>
            </c15:filteredLineSeries>
            <c15:filteredLineSeries>
              <c15:ser>
                <c:idx val="21"/>
                <c:order val="2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trésorerie'!$B$24</c15:sqref>
                        </c15:formulaRef>
                      </c:ext>
                    </c:extLst>
                    <c:strCache>
                      <c:ptCount val="1"/>
                      <c:pt idx="0">
                        <c:v>Achats d'autres approvisionnements stockés</c:v>
                      </c:pt>
                    </c:strCache>
                  </c:strRef>
                </c:tx>
                <c:spPr>
                  <a:ln w="34925" cap="rnd">
                    <a:solidFill>
                      <a:schemeClr val="accent4">
                        <a:lumMod val="8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circle"/>
                  <c:size val="6"/>
                  <c:spPr>
                    <a:gradFill rotWithShape="1">
                      <a:gsLst>
                        <a:gs pos="0">
                          <a:schemeClr val="accent4">
                            <a:lumMod val="80000"/>
                            <a:shade val="51000"/>
                            <a:satMod val="130000"/>
                          </a:schemeClr>
                        </a:gs>
                        <a:gs pos="80000">
                          <a:schemeClr val="accent4">
                            <a:lumMod val="80000"/>
                            <a:shade val="93000"/>
                            <a:satMod val="130000"/>
                          </a:schemeClr>
                        </a:gs>
                        <a:gs pos="100000">
                          <a:schemeClr val="accent4">
                            <a:lumMod val="80000"/>
                            <a:shade val="94000"/>
                            <a:satMod val="135000"/>
                          </a:schemeClr>
                        </a:gs>
                      </a:gsLst>
                      <a:lin ang="16200000" scaled="0"/>
                    </a:gradFill>
                    <a:ln w="9525">
                      <a:solidFill>
                        <a:schemeClr val="accent4">
                          <a:lumMod val="80000"/>
                        </a:schemeClr>
                      </a:solidFill>
                      <a:round/>
                    </a:ln>
                    <a:effectLst>
                      <a:outerShdw blurRad="40000" dist="23000" dir="5400000" rotWithShape="0">
                        <a:srgbClr val="000000">
                          <a:alpha val="35000"/>
                        </a:srgbClr>
                      </a:outerShdw>
                    </a:effectLst>
                    <a:scene3d>
                      <a:camera prst="orthographicFront">
                        <a:rot lat="0" lon="0" rev="0"/>
                      </a:camera>
                      <a:lightRig rig="threePt" dir="t">
                        <a:rot lat="0" lon="0" rev="1200000"/>
                      </a:lightRig>
                    </a:scene3d>
                    <a:sp3d>
                      <a:bevelT w="63500" h="25400"/>
                    </a:sp3d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trésorerie'!$C$24:$AC$24</c15:sqref>
                        </c15:fullRef>
                        <c15:formulaRef>
                          <c15:sqref>('Tableau de trésorerie'!$C$24:$P$24,'Tableau de trésorerie'!$S$24:$AC$24)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5-3702-4E36-AF8D-0E39AC22B4B3}"/>
                  </c:ext>
                </c:extLst>
              </c15:ser>
            </c15:filteredLineSeries>
            <c15:filteredLineSeries>
              <c15:ser>
                <c:idx val="22"/>
                <c:order val="2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trésorerie'!$B$25</c15:sqref>
                        </c15:formulaRef>
                      </c:ext>
                    </c:extLst>
                    <c:strCache>
                      <c:ptCount val="1"/>
                      <c:pt idx="0">
                        <c:v>Achats de marchandises</c:v>
                      </c:pt>
                    </c:strCache>
                  </c:strRef>
                </c:tx>
                <c:spPr>
                  <a:ln w="34925" cap="rnd">
                    <a:solidFill>
                      <a:schemeClr val="accent5">
                        <a:lumMod val="8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circle"/>
                  <c:size val="6"/>
                  <c:spPr>
                    <a:gradFill rotWithShape="1">
                      <a:gsLst>
                        <a:gs pos="0">
                          <a:schemeClr val="accent5">
                            <a:lumMod val="80000"/>
                            <a:shade val="51000"/>
                            <a:satMod val="130000"/>
                          </a:schemeClr>
                        </a:gs>
                        <a:gs pos="80000">
                          <a:schemeClr val="accent5">
                            <a:lumMod val="80000"/>
                            <a:shade val="93000"/>
                            <a:satMod val="130000"/>
                          </a:schemeClr>
                        </a:gs>
                        <a:gs pos="100000">
                          <a:schemeClr val="accent5">
                            <a:lumMod val="80000"/>
                            <a:shade val="94000"/>
                            <a:satMod val="135000"/>
                          </a:schemeClr>
                        </a:gs>
                      </a:gsLst>
                      <a:lin ang="16200000" scaled="0"/>
                    </a:gradFill>
                    <a:ln w="9525">
                      <a:solidFill>
                        <a:schemeClr val="accent5">
                          <a:lumMod val="80000"/>
                        </a:schemeClr>
                      </a:solidFill>
                      <a:round/>
                    </a:ln>
                    <a:effectLst>
                      <a:outerShdw blurRad="40000" dist="23000" dir="5400000" rotWithShape="0">
                        <a:srgbClr val="000000">
                          <a:alpha val="35000"/>
                        </a:srgbClr>
                      </a:outerShdw>
                    </a:effectLst>
                    <a:scene3d>
                      <a:camera prst="orthographicFront">
                        <a:rot lat="0" lon="0" rev="0"/>
                      </a:camera>
                      <a:lightRig rig="threePt" dir="t">
                        <a:rot lat="0" lon="0" rev="1200000"/>
                      </a:lightRig>
                    </a:scene3d>
                    <a:sp3d>
                      <a:bevelT w="63500" h="25400"/>
                    </a:sp3d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trésorerie'!$C$25:$AC$25</c15:sqref>
                        </c15:fullRef>
                        <c15:formulaRef>
                          <c15:sqref>('Tableau de trésorerie'!$C$25:$P$25,'Tableau de trésorerie'!$S$25:$AC$25)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2">
                        <c:v>2500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6-3702-4E36-AF8D-0E39AC22B4B3}"/>
                  </c:ext>
                </c:extLst>
              </c15:ser>
            </c15:filteredLineSeries>
            <c15:filteredLineSeries>
              <c15:ser>
                <c:idx val="23"/>
                <c:order val="2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trésorerie'!$B$26</c15:sqref>
                        </c15:formulaRef>
                      </c:ext>
                    </c:extLst>
                    <c:strCache>
                      <c:ptCount val="1"/>
                      <c:pt idx="0">
                        <c:v>Études et prestations de services</c:v>
                      </c:pt>
                    </c:strCache>
                  </c:strRef>
                </c:tx>
                <c:spPr>
                  <a:ln w="34925" cap="rnd">
                    <a:solidFill>
                      <a:schemeClr val="accent6">
                        <a:lumMod val="8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circle"/>
                  <c:size val="6"/>
                  <c:spPr>
                    <a:gradFill rotWithShape="1">
                      <a:gsLst>
                        <a:gs pos="0">
                          <a:schemeClr val="accent6">
                            <a:lumMod val="80000"/>
                            <a:shade val="51000"/>
                            <a:satMod val="130000"/>
                          </a:schemeClr>
                        </a:gs>
                        <a:gs pos="80000">
                          <a:schemeClr val="accent6">
                            <a:lumMod val="80000"/>
                            <a:shade val="93000"/>
                            <a:satMod val="130000"/>
                          </a:schemeClr>
                        </a:gs>
                        <a:gs pos="100000">
                          <a:schemeClr val="accent6">
                            <a:lumMod val="80000"/>
                            <a:shade val="94000"/>
                            <a:satMod val="135000"/>
                          </a:schemeClr>
                        </a:gs>
                      </a:gsLst>
                      <a:lin ang="16200000" scaled="0"/>
                    </a:gradFill>
                    <a:ln w="9525">
                      <a:solidFill>
                        <a:schemeClr val="accent6">
                          <a:lumMod val="80000"/>
                        </a:schemeClr>
                      </a:solidFill>
                      <a:round/>
                    </a:ln>
                    <a:effectLst>
                      <a:outerShdw blurRad="40000" dist="23000" dir="5400000" rotWithShape="0">
                        <a:srgbClr val="000000">
                          <a:alpha val="35000"/>
                        </a:srgbClr>
                      </a:outerShdw>
                    </a:effectLst>
                    <a:scene3d>
                      <a:camera prst="orthographicFront">
                        <a:rot lat="0" lon="0" rev="0"/>
                      </a:camera>
                      <a:lightRig rig="threePt" dir="t">
                        <a:rot lat="0" lon="0" rev="1200000"/>
                      </a:lightRig>
                    </a:scene3d>
                    <a:sp3d>
                      <a:bevelT w="63500" h="25400"/>
                    </a:sp3d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trésorerie'!$C$26:$AC$26</c15:sqref>
                        </c15:fullRef>
                        <c15:formulaRef>
                          <c15:sqref>('Tableau de trésorerie'!$C$26:$P$26,'Tableau de trésorerie'!$S$26:$AC$26)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7-3702-4E36-AF8D-0E39AC22B4B3}"/>
                  </c:ext>
                </c:extLst>
              </c15:ser>
            </c15:filteredLineSeries>
            <c15:filteredLineSeries>
              <c15:ser>
                <c:idx val="24"/>
                <c:order val="2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trésorerie'!$B$27</c15:sqref>
                        </c15:formulaRef>
                      </c:ext>
                    </c:extLst>
                    <c:strCache>
                      <c:ptCount val="1"/>
                      <c:pt idx="0">
                        <c:v>Petites fournitures non stockées (entretien, administratif…)</c:v>
                      </c:pt>
                    </c:strCache>
                  </c:strRef>
                </c:tx>
                <c:spPr>
                  <a:ln w="34925" cap="rnd">
                    <a:solidFill>
                      <a:schemeClr val="accent1">
                        <a:lumMod val="60000"/>
                        <a:lumOff val="4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circle"/>
                  <c:size val="6"/>
                  <c:spPr>
                    <a:gradFill rotWithShape="1">
                      <a:gsLst>
                        <a:gs pos="0">
                          <a:schemeClr val="accent1">
                            <a:lumMod val="60000"/>
                            <a:lumOff val="40000"/>
                            <a:shade val="51000"/>
                            <a:satMod val="130000"/>
                          </a:schemeClr>
                        </a:gs>
                        <a:gs pos="80000">
                          <a:schemeClr val="accent1">
                            <a:lumMod val="60000"/>
                            <a:lumOff val="40000"/>
                            <a:shade val="93000"/>
                            <a:satMod val="130000"/>
                          </a:schemeClr>
                        </a:gs>
                        <a:gs pos="100000">
                          <a:schemeClr val="accent1">
                            <a:lumMod val="60000"/>
                            <a:lumOff val="40000"/>
                            <a:shade val="94000"/>
                            <a:satMod val="135000"/>
                          </a:schemeClr>
                        </a:gs>
                      </a:gsLst>
                      <a:lin ang="16200000" scaled="0"/>
                    </a:gradFill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  <a:round/>
                    </a:ln>
                    <a:effectLst>
                      <a:outerShdw blurRad="40000" dist="23000" dir="5400000" rotWithShape="0">
                        <a:srgbClr val="000000">
                          <a:alpha val="35000"/>
                        </a:srgbClr>
                      </a:outerShdw>
                    </a:effectLst>
                    <a:scene3d>
                      <a:camera prst="orthographicFront">
                        <a:rot lat="0" lon="0" rev="0"/>
                      </a:camera>
                      <a:lightRig rig="threePt" dir="t">
                        <a:rot lat="0" lon="0" rev="1200000"/>
                      </a:lightRig>
                    </a:scene3d>
                    <a:sp3d>
                      <a:bevelT w="63500" h="25400"/>
                    </a:sp3d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trésorerie'!$C$27:$AC$27</c15:sqref>
                        </c15:fullRef>
                        <c15:formulaRef>
                          <c15:sqref>('Tableau de trésorerie'!$C$27:$P$27,'Tableau de trésorerie'!$S$27:$AC$27)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8-3702-4E36-AF8D-0E39AC22B4B3}"/>
                  </c:ext>
                </c:extLst>
              </c15:ser>
            </c15:filteredLineSeries>
            <c15:filteredLineSeries>
              <c15:ser>
                <c:idx val="25"/>
                <c:order val="2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trésorerie'!$B$28</c15:sqref>
                        </c15:formulaRef>
                      </c:ext>
                    </c:extLst>
                    <c:strCache>
                      <c:ptCount val="1"/>
                      <c:pt idx="0">
                        <c:v>Eau</c:v>
                      </c:pt>
                    </c:strCache>
                  </c:strRef>
                </c:tx>
                <c:spPr>
                  <a:ln w="34925" cap="rnd">
                    <a:solidFill>
                      <a:schemeClr val="accent2">
                        <a:lumMod val="60000"/>
                        <a:lumOff val="4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circle"/>
                  <c:size val="6"/>
                  <c:spPr>
                    <a:gradFill rotWithShape="1">
                      <a:gsLst>
                        <a:gs pos="0">
                          <a:schemeClr val="accent2">
                            <a:lumMod val="60000"/>
                            <a:lumOff val="40000"/>
                            <a:shade val="51000"/>
                            <a:satMod val="130000"/>
                          </a:schemeClr>
                        </a:gs>
                        <a:gs pos="80000">
                          <a:schemeClr val="accent2">
                            <a:lumMod val="60000"/>
                            <a:lumOff val="40000"/>
                            <a:shade val="93000"/>
                            <a:satMod val="130000"/>
                          </a:schemeClr>
                        </a:gs>
                        <a:gs pos="100000">
                          <a:schemeClr val="accent2">
                            <a:lumMod val="60000"/>
                            <a:lumOff val="40000"/>
                            <a:shade val="94000"/>
                            <a:satMod val="135000"/>
                          </a:schemeClr>
                        </a:gs>
                      </a:gsLst>
                      <a:lin ang="16200000" scaled="0"/>
                    </a:gradFill>
                    <a:ln w="9525">
                      <a:solidFill>
                        <a:schemeClr val="accent2">
                          <a:lumMod val="60000"/>
                          <a:lumOff val="40000"/>
                        </a:schemeClr>
                      </a:solidFill>
                      <a:round/>
                    </a:ln>
                    <a:effectLst>
                      <a:outerShdw blurRad="40000" dist="23000" dir="5400000" rotWithShape="0">
                        <a:srgbClr val="000000">
                          <a:alpha val="35000"/>
                        </a:srgbClr>
                      </a:outerShdw>
                    </a:effectLst>
                    <a:scene3d>
                      <a:camera prst="orthographicFront">
                        <a:rot lat="0" lon="0" rev="0"/>
                      </a:camera>
                      <a:lightRig rig="threePt" dir="t">
                        <a:rot lat="0" lon="0" rev="1200000"/>
                      </a:lightRig>
                    </a:scene3d>
                    <a:sp3d>
                      <a:bevelT w="63500" h="25400"/>
                    </a:sp3d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trésorerie'!$C$28:$AC$28</c15:sqref>
                        </c15:fullRef>
                        <c15:formulaRef>
                          <c15:sqref>('Tableau de trésorerie'!$C$28:$P$28,'Tableau de trésorerie'!$S$28:$AC$28)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9-3702-4E36-AF8D-0E39AC22B4B3}"/>
                  </c:ext>
                </c:extLst>
              </c15:ser>
            </c15:filteredLineSeries>
            <c15:filteredLineSeries>
              <c15:ser>
                <c:idx val="26"/>
                <c:order val="2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trésorerie'!$B$29</c15:sqref>
                        </c15:formulaRef>
                      </c:ext>
                    </c:extLst>
                    <c:strCache>
                      <c:ptCount val="1"/>
                      <c:pt idx="0">
                        <c:v>Carburant</c:v>
                      </c:pt>
                    </c:strCache>
                  </c:strRef>
                </c:tx>
                <c:spPr>
                  <a:ln w="34925" cap="rnd">
                    <a:solidFill>
                      <a:schemeClr val="accent3">
                        <a:lumMod val="60000"/>
                        <a:lumOff val="4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trésorerie'!$C$29:$AC$29</c15:sqref>
                        </c15:fullRef>
                        <c15:formulaRef>
                          <c15:sqref>('Tableau de trésorerie'!$C$29:$P$29,'Tableau de trésorerie'!$S$29:$AC$29)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4">
                        <c:v>270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A-3702-4E36-AF8D-0E39AC22B4B3}"/>
                  </c:ext>
                </c:extLst>
              </c15:ser>
            </c15:filteredLineSeries>
            <c15:filteredLineSeries>
              <c15:ser>
                <c:idx val="27"/>
                <c:order val="2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trésorerie'!$B$30</c15:sqref>
                        </c15:formulaRef>
                      </c:ext>
                    </c:extLst>
                    <c:strCache>
                      <c:ptCount val="1"/>
                      <c:pt idx="0">
                        <c:v>Sous-traitance</c:v>
                      </c:pt>
                    </c:strCache>
                  </c:strRef>
                </c:tx>
                <c:spPr>
                  <a:ln w="34925" cap="rnd">
                    <a:solidFill>
                      <a:schemeClr val="accent4">
                        <a:lumMod val="60000"/>
                        <a:lumOff val="4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trésorerie'!$C$30:$AC$30</c15:sqref>
                        </c15:fullRef>
                        <c15:formulaRef>
                          <c15:sqref>('Tableau de trésorerie'!$C$30:$P$30,'Tableau de trésorerie'!$S$30:$AC$30)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B-3702-4E36-AF8D-0E39AC22B4B3}"/>
                  </c:ext>
                </c:extLst>
              </c15:ser>
            </c15:filteredLineSeries>
            <c15:filteredLineSeries>
              <c15:ser>
                <c:idx val="28"/>
                <c:order val="2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trésorerie'!$B$31</c15:sqref>
                        </c15:formulaRef>
                      </c:ext>
                    </c:extLst>
                    <c:strCache>
                      <c:ptCount val="1"/>
                      <c:pt idx="0">
                        <c:v>Redevances de crédit-bail</c:v>
                      </c:pt>
                    </c:strCache>
                  </c:strRef>
                </c:tx>
                <c:spPr>
                  <a:ln w="34925" cap="rnd">
                    <a:solidFill>
                      <a:schemeClr val="accent5">
                        <a:lumMod val="60000"/>
                        <a:lumOff val="4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trésorerie'!$C$31:$AC$31</c15:sqref>
                        </c15:fullRef>
                        <c15:formulaRef>
                          <c15:sqref>('Tableau de trésorerie'!$C$31:$P$31,'Tableau de trésorerie'!$S$31:$AC$31)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C-3702-4E36-AF8D-0E39AC22B4B3}"/>
                  </c:ext>
                </c:extLst>
              </c15:ser>
            </c15:filteredLineSeries>
            <c15:filteredLineSeries>
              <c15:ser>
                <c:idx val="29"/>
                <c:order val="2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trésorerie'!$B$32</c15:sqref>
                        </c15:formulaRef>
                      </c:ext>
                    </c:extLst>
                    <c:strCache>
                      <c:ptCount val="1"/>
                      <c:pt idx="0">
                        <c:v>Loyer</c:v>
                      </c:pt>
                    </c:strCache>
                  </c:strRef>
                </c:tx>
                <c:spPr>
                  <a:ln w="34925" cap="rnd">
                    <a:solidFill>
                      <a:schemeClr val="accent6">
                        <a:lumMod val="60000"/>
                        <a:lumOff val="4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trésorerie'!$C$32:$AC$32</c15:sqref>
                        </c15:fullRef>
                        <c15:formulaRef>
                          <c15:sqref>('Tableau de trésorerie'!$C$32:$P$32,'Tableau de trésorerie'!$S$32:$AC$32)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2">
                        <c:v>5000</c:v>
                      </c:pt>
                      <c:pt idx="3">
                        <c:v>5000</c:v>
                      </c:pt>
                      <c:pt idx="4">
                        <c:v>5000</c:v>
                      </c:pt>
                      <c:pt idx="5">
                        <c:v>5000</c:v>
                      </c:pt>
                      <c:pt idx="6">
                        <c:v>5000</c:v>
                      </c:pt>
                      <c:pt idx="7">
                        <c:v>5000</c:v>
                      </c:pt>
                      <c:pt idx="8">
                        <c:v>5000</c:v>
                      </c:pt>
                      <c:pt idx="9">
                        <c:v>5000</c:v>
                      </c:pt>
                      <c:pt idx="10">
                        <c:v>5000</c:v>
                      </c:pt>
                      <c:pt idx="11">
                        <c:v>5000</c:v>
                      </c:pt>
                      <c:pt idx="12">
                        <c:v>5000</c:v>
                      </c:pt>
                      <c:pt idx="13">
                        <c:v>5000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D-3702-4E36-AF8D-0E39AC22B4B3}"/>
                  </c:ext>
                </c:extLst>
              </c15:ser>
            </c15:filteredLineSeries>
            <c15:filteredLineSeries>
              <c15:ser>
                <c:idx val="30"/>
                <c:order val="30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trésorerie'!$B$33</c15:sqref>
                        </c15:formulaRef>
                      </c:ext>
                    </c:extLst>
                    <c:strCache>
                      <c:ptCount val="1"/>
                      <c:pt idx="0">
                        <c:v>Locations mobilières</c:v>
                      </c:pt>
                    </c:strCache>
                  </c:strRef>
                </c:tx>
                <c:spPr>
                  <a:ln w="34925" cap="rnd">
                    <a:solidFill>
                      <a:schemeClr val="accent1">
                        <a:lumMod val="5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trésorerie'!$C$33:$AC$33</c15:sqref>
                        </c15:fullRef>
                        <c15:formulaRef>
                          <c15:sqref>('Tableau de trésorerie'!$C$33:$P$33,'Tableau de trésorerie'!$S$33:$AC$33)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E-3702-4E36-AF8D-0E39AC22B4B3}"/>
                  </c:ext>
                </c:extLst>
              </c15:ser>
            </c15:filteredLineSeries>
            <c15:filteredLineSeries>
              <c15:ser>
                <c:idx val="31"/>
                <c:order val="3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trésorerie'!$B$34</c15:sqref>
                        </c15:formulaRef>
                      </c:ext>
                    </c:extLst>
                    <c:strCache>
                      <c:ptCount val="1"/>
                      <c:pt idx="0">
                        <c:v>Energie</c:v>
                      </c:pt>
                    </c:strCache>
                  </c:strRef>
                </c:tx>
                <c:spPr>
                  <a:ln w="34925" cap="rnd">
                    <a:solidFill>
                      <a:schemeClr val="accent2">
                        <a:lumMod val="5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trésorerie'!$C$34:$AC$34</c15:sqref>
                        </c15:fullRef>
                        <c15:formulaRef>
                          <c15:sqref>('Tableau de trésorerie'!$C$34:$P$34,'Tableau de trésorerie'!$S$34:$AC$34)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2">
                        <c:v>470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1F-3702-4E36-AF8D-0E39AC22B4B3}"/>
                  </c:ext>
                </c:extLst>
              </c15:ser>
            </c15:filteredLineSeries>
            <c15:filteredLineSeries>
              <c15:ser>
                <c:idx val="32"/>
                <c:order val="3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trésorerie'!$B$35</c15:sqref>
                        </c15:formulaRef>
                      </c:ext>
                    </c:extLst>
                    <c:strCache>
                      <c:ptCount val="1"/>
                      <c:pt idx="0">
                        <c:v>Entretien et réparations</c:v>
                      </c:pt>
                    </c:strCache>
                  </c:strRef>
                </c:tx>
                <c:spPr>
                  <a:ln w="34925" cap="rnd">
                    <a:solidFill>
                      <a:schemeClr val="accent3">
                        <a:lumMod val="5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trésorerie'!$C$35:$AC$35</c15:sqref>
                        </c15:fullRef>
                        <c15:formulaRef>
                          <c15:sqref>('Tableau de trésorerie'!$C$35:$P$35,'Tableau de trésorerie'!$S$35:$AC$35)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5">
                        <c:v>700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20-3702-4E36-AF8D-0E39AC22B4B3}"/>
                  </c:ext>
                </c:extLst>
              </c15:ser>
            </c15:filteredLineSeries>
            <c15:filteredLineSeries>
              <c15:ser>
                <c:idx val="33"/>
                <c:order val="3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trésorerie'!$B$36</c15:sqref>
                        </c15:formulaRef>
                      </c:ext>
                    </c:extLst>
                    <c:strCache>
                      <c:ptCount val="1"/>
                      <c:pt idx="0">
                        <c:v>Primes d'assurance</c:v>
                      </c:pt>
                    </c:strCache>
                  </c:strRef>
                </c:tx>
                <c:spPr>
                  <a:ln w="34925" cap="rnd">
                    <a:solidFill>
                      <a:schemeClr val="accent4">
                        <a:lumMod val="5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trésorerie'!$C$36:$AC$36</c15:sqref>
                        </c15:fullRef>
                        <c15:formulaRef>
                          <c15:sqref>('Tableau de trésorerie'!$C$36:$P$36,'Tableau de trésorerie'!$S$36:$AC$36)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2">
                        <c:v>1700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21-3702-4E36-AF8D-0E39AC22B4B3}"/>
                  </c:ext>
                </c:extLst>
              </c15:ser>
            </c15:filteredLineSeries>
            <c15:filteredLineSeries>
              <c15:ser>
                <c:idx val="34"/>
                <c:order val="3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trésorerie'!$B$37</c15:sqref>
                        </c15:formulaRef>
                      </c:ext>
                    </c:extLst>
                    <c:strCache>
                      <c:ptCount val="1"/>
                      <c:pt idx="0">
                        <c:v>Documentation générale, frais de colloques</c:v>
                      </c:pt>
                    </c:strCache>
                  </c:strRef>
                </c:tx>
                <c:spPr>
                  <a:ln w="34925" cap="rnd">
                    <a:solidFill>
                      <a:schemeClr val="accent5">
                        <a:lumMod val="5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trésorerie'!$C$37:$AC$37</c15:sqref>
                        </c15:fullRef>
                        <c15:formulaRef>
                          <c15:sqref>('Tableau de trésorerie'!$C$37:$P$37,'Tableau de trésorerie'!$S$37:$AC$37)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22-3702-4E36-AF8D-0E39AC22B4B3}"/>
                  </c:ext>
                </c:extLst>
              </c15:ser>
            </c15:filteredLineSeries>
            <c15:filteredLineSeries>
              <c15:ser>
                <c:idx val="35"/>
                <c:order val="3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trésorerie'!$B$38</c15:sqref>
                        </c15:formulaRef>
                      </c:ext>
                    </c:extLst>
                    <c:strCache>
                      <c:ptCount val="1"/>
                      <c:pt idx="0">
                        <c:v>Personnel extérieur</c:v>
                      </c:pt>
                    </c:strCache>
                  </c:strRef>
                </c:tx>
                <c:spPr>
                  <a:ln w="34925" cap="rnd">
                    <a:solidFill>
                      <a:schemeClr val="accent6">
                        <a:lumMod val="5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trésorerie'!$C$38:$AC$38</c15:sqref>
                        </c15:fullRef>
                        <c15:formulaRef>
                          <c15:sqref>('Tableau de trésorerie'!$C$38:$P$38,'Tableau de trésorerie'!$S$38:$AC$38)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23-3702-4E36-AF8D-0E39AC22B4B3}"/>
                  </c:ext>
                </c:extLst>
              </c15:ser>
            </c15:filteredLineSeries>
            <c15:filteredLineSeries>
              <c15:ser>
                <c:idx val="36"/>
                <c:order val="3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trésorerie'!$B$39</c15:sqref>
                        </c15:formulaRef>
                      </c:ext>
                    </c:extLst>
                    <c:strCache>
                      <c:ptCount val="1"/>
                      <c:pt idx="0">
                        <c:v>Rémunérations d'intermédiaires (apporteur d'affaires)</c:v>
                      </c:pt>
                    </c:strCache>
                  </c:strRef>
                </c:tx>
                <c:spPr>
                  <a:ln w="34925" cap="rnd">
                    <a:solidFill>
                      <a:schemeClr val="accent1">
                        <a:lumMod val="70000"/>
                        <a:lumOff val="3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trésorerie'!$C$39:$AC$39</c15:sqref>
                        </c15:fullRef>
                        <c15:formulaRef>
                          <c15:sqref>('Tableau de trésorerie'!$C$39:$P$39,'Tableau de trésorerie'!$S$39:$AC$39)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4">
                        <c:v>500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24-3702-4E36-AF8D-0E39AC22B4B3}"/>
                  </c:ext>
                </c:extLst>
              </c15:ser>
            </c15:filteredLineSeries>
            <c15:filteredLineSeries>
              <c15:ser>
                <c:idx val="37"/>
                <c:order val="3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trésorerie'!$B$40</c15:sqref>
                        </c15:formulaRef>
                      </c:ext>
                    </c:extLst>
                    <c:strCache>
                      <c:ptCount val="1"/>
                      <c:pt idx="0">
                        <c:v>Honoraires (avocat, expert-comptable etc.)</c:v>
                      </c:pt>
                    </c:strCache>
                  </c:strRef>
                </c:tx>
                <c:spPr>
                  <a:ln w="34925" cap="rnd">
                    <a:solidFill>
                      <a:schemeClr val="accent2">
                        <a:lumMod val="70000"/>
                        <a:lumOff val="3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trésorerie'!$C$40:$AC$40</c15:sqref>
                        </c15:fullRef>
                        <c15:formulaRef>
                          <c15:sqref>('Tableau de trésorerie'!$C$40:$P$40,'Tableau de trésorerie'!$S$40:$AC$40)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25-3702-4E36-AF8D-0E39AC22B4B3}"/>
                  </c:ext>
                </c:extLst>
              </c15:ser>
            </c15:filteredLineSeries>
            <c15:filteredLineSeries>
              <c15:ser>
                <c:idx val="38"/>
                <c:order val="3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trésorerie'!$B$41</c15:sqref>
                        </c15:formulaRef>
                      </c:ext>
                    </c:extLst>
                    <c:strCache>
                      <c:ptCount val="1"/>
                      <c:pt idx="0">
                        <c:v>Frais d'actes et de contentieux (publicité légale etc.)</c:v>
                      </c:pt>
                    </c:strCache>
                  </c:strRef>
                </c:tx>
                <c:spPr>
                  <a:ln w="34925" cap="rnd">
                    <a:solidFill>
                      <a:schemeClr val="accent3">
                        <a:lumMod val="70000"/>
                        <a:lumOff val="3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trésorerie'!$C$41:$AC$41</c15:sqref>
                        </c15:fullRef>
                        <c15:formulaRef>
                          <c15:sqref>('Tableau de trésorerie'!$C$41:$P$41,'Tableau de trésorerie'!$S$41:$AC$41)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26-3702-4E36-AF8D-0E39AC22B4B3}"/>
                  </c:ext>
                </c:extLst>
              </c15:ser>
            </c15:filteredLineSeries>
            <c15:filteredLineSeries>
              <c15:ser>
                <c:idx val="39"/>
                <c:order val="3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trésorerie'!$B$42</c15:sqref>
                        </c15:formulaRef>
                      </c:ext>
                    </c:extLst>
                    <c:strCache>
                      <c:ptCount val="1"/>
                      <c:pt idx="0">
                        <c:v>Publicité, publications, relations publiques</c:v>
                      </c:pt>
                    </c:strCache>
                  </c:strRef>
                </c:tx>
                <c:spPr>
                  <a:ln w="34925" cap="rnd">
                    <a:solidFill>
                      <a:schemeClr val="accent4">
                        <a:lumMod val="70000"/>
                        <a:lumOff val="3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trésorerie'!$C$42:$AC$42</c15:sqref>
                        </c15:fullRef>
                        <c15:formulaRef>
                          <c15:sqref>('Tableau de trésorerie'!$C$42:$P$42,'Tableau de trésorerie'!$S$42:$AC$42)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27-3702-4E36-AF8D-0E39AC22B4B3}"/>
                  </c:ext>
                </c:extLst>
              </c15:ser>
            </c15:filteredLineSeries>
            <c15:filteredLineSeries>
              <c15:ser>
                <c:idx val="40"/>
                <c:order val="40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trésorerie'!$B$43</c15:sqref>
                        </c15:formulaRef>
                      </c:ext>
                    </c:extLst>
                    <c:strCache>
                      <c:ptCount val="1"/>
                      <c:pt idx="0">
                        <c:v>Frais de transport sur achats ou sur ventes</c:v>
                      </c:pt>
                    </c:strCache>
                  </c:strRef>
                </c:tx>
                <c:spPr>
                  <a:ln w="34925" cap="rnd">
                    <a:solidFill>
                      <a:schemeClr val="accent5">
                        <a:lumMod val="70000"/>
                        <a:lumOff val="3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trésorerie'!$C$43:$AC$43</c15:sqref>
                        </c15:fullRef>
                        <c15:formulaRef>
                          <c15:sqref>('Tableau de trésorerie'!$C$43:$P$43,'Tableau de trésorerie'!$S$43:$AC$43)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28-3702-4E36-AF8D-0E39AC22B4B3}"/>
                  </c:ext>
                </c:extLst>
              </c15:ser>
            </c15:filteredLineSeries>
            <c15:filteredLineSeries>
              <c15:ser>
                <c:idx val="41"/>
                <c:order val="4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trésorerie'!$B$44</c15:sqref>
                        </c15:formulaRef>
                      </c:ext>
                    </c:extLst>
                    <c:strCache>
                      <c:ptCount val="1"/>
                      <c:pt idx="0">
                        <c:v>Frais de déplacement</c:v>
                      </c:pt>
                    </c:strCache>
                  </c:strRef>
                </c:tx>
                <c:spPr>
                  <a:ln w="34925" cap="rnd">
                    <a:solidFill>
                      <a:schemeClr val="accent6">
                        <a:lumMod val="70000"/>
                        <a:lumOff val="3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trésorerie'!$C$44:$AC$44</c15:sqref>
                        </c15:fullRef>
                        <c15:formulaRef>
                          <c15:sqref>('Tableau de trésorerie'!$C$44:$P$44,'Tableau de trésorerie'!$S$44:$AC$44)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4">
                        <c:v>280</c:v>
                      </c:pt>
                      <c:pt idx="5">
                        <c:v>370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29-3702-4E36-AF8D-0E39AC22B4B3}"/>
                  </c:ext>
                </c:extLst>
              </c15:ser>
            </c15:filteredLineSeries>
            <c15:filteredLineSeries>
              <c15:ser>
                <c:idx val="42"/>
                <c:order val="4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trésorerie'!$B$45</c15:sqref>
                        </c15:formulaRef>
                      </c:ext>
                    </c:extLst>
                    <c:strCache>
                      <c:ptCount val="1"/>
                      <c:pt idx="0">
                        <c:v>Missions et réceptions</c:v>
                      </c:pt>
                    </c:strCache>
                  </c:strRef>
                </c:tx>
                <c:spPr>
                  <a:ln w="34925" cap="rnd">
                    <a:solidFill>
                      <a:schemeClr val="accent1">
                        <a:lumMod val="7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trésorerie'!$C$45:$AC$45</c15:sqref>
                        </c15:fullRef>
                        <c15:formulaRef>
                          <c15:sqref>('Tableau de trésorerie'!$C$45:$P$45,'Tableau de trésorerie'!$S$45:$AC$45)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2">
                        <c:v>200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2A-3702-4E36-AF8D-0E39AC22B4B3}"/>
                  </c:ext>
                </c:extLst>
              </c15:ser>
            </c15:filteredLineSeries>
            <c15:filteredLineSeries>
              <c15:ser>
                <c:idx val="43"/>
                <c:order val="4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trésorerie'!$B$46</c15:sqref>
                        </c15:formulaRef>
                      </c:ext>
                    </c:extLst>
                    <c:strCache>
                      <c:ptCount val="1"/>
                      <c:pt idx="0">
                        <c:v>Frais postaux, téléphone</c:v>
                      </c:pt>
                    </c:strCache>
                  </c:strRef>
                </c:tx>
                <c:spPr>
                  <a:ln w="34925" cap="rnd">
                    <a:solidFill>
                      <a:schemeClr val="accent2">
                        <a:lumMod val="7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trésorerie'!$C$46:$AC$46</c15:sqref>
                        </c15:fullRef>
                        <c15:formulaRef>
                          <c15:sqref>('Tableau de trésorerie'!$C$46:$P$46,'Tableau de trésorerie'!$S$46:$AC$46)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2B-3702-4E36-AF8D-0E39AC22B4B3}"/>
                  </c:ext>
                </c:extLst>
              </c15:ser>
            </c15:filteredLineSeries>
            <c15:filteredLineSeries>
              <c15:ser>
                <c:idx val="44"/>
                <c:order val="4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trésorerie'!$B$47</c15:sqref>
                        </c15:formulaRef>
                      </c:ext>
                    </c:extLst>
                    <c:strCache>
                      <c:ptCount val="1"/>
                      <c:pt idx="0">
                        <c:v>Services bancaires, charges d'intérêts</c:v>
                      </c:pt>
                    </c:strCache>
                  </c:strRef>
                </c:tx>
                <c:spPr>
                  <a:ln w="34925" cap="rnd">
                    <a:solidFill>
                      <a:schemeClr val="accent3">
                        <a:lumMod val="7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trésorerie'!$C$47:$AC$47</c15:sqref>
                        </c15:fullRef>
                        <c15:formulaRef>
                          <c15:sqref>('Tableau de trésorerie'!$C$47:$P$47,'Tableau de trésorerie'!$S$47:$AC$47)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2C-3702-4E36-AF8D-0E39AC22B4B3}"/>
                  </c:ext>
                </c:extLst>
              </c15:ser>
            </c15:filteredLineSeries>
            <c15:filteredLineSeries>
              <c15:ser>
                <c:idx val="45"/>
                <c:order val="4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trésorerie'!$B$48</c15:sqref>
                        </c15:formulaRef>
                      </c:ext>
                    </c:extLst>
                    <c:strCache>
                      <c:ptCount val="1"/>
                      <c:pt idx="0">
                        <c:v>Rémunérations du personnel</c:v>
                      </c:pt>
                    </c:strCache>
                  </c:strRef>
                </c:tx>
                <c:spPr>
                  <a:ln w="34925" cap="rnd">
                    <a:solidFill>
                      <a:schemeClr val="accent4">
                        <a:lumMod val="7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trésorerie'!$C$48:$AC$48</c15:sqref>
                        </c15:fullRef>
                        <c15:formulaRef>
                          <c15:sqref>('Tableau de trésorerie'!$C$48:$P$48,'Tableau de trésorerie'!$S$48:$AC$48)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2">
                        <c:v>10000</c:v>
                      </c:pt>
                      <c:pt idx="3">
                        <c:v>10000</c:v>
                      </c:pt>
                      <c:pt idx="4">
                        <c:v>10000</c:v>
                      </c:pt>
                      <c:pt idx="5">
                        <c:v>10000</c:v>
                      </c:pt>
                      <c:pt idx="6">
                        <c:v>10000</c:v>
                      </c:pt>
                      <c:pt idx="7">
                        <c:v>10000</c:v>
                      </c:pt>
                      <c:pt idx="8">
                        <c:v>10000</c:v>
                      </c:pt>
                      <c:pt idx="9">
                        <c:v>10000</c:v>
                      </c:pt>
                      <c:pt idx="10">
                        <c:v>10000</c:v>
                      </c:pt>
                      <c:pt idx="11">
                        <c:v>10000</c:v>
                      </c:pt>
                      <c:pt idx="12">
                        <c:v>10000</c:v>
                      </c:pt>
                      <c:pt idx="13">
                        <c:v>10000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2D-3702-4E36-AF8D-0E39AC22B4B3}"/>
                  </c:ext>
                </c:extLst>
              </c15:ser>
            </c15:filteredLineSeries>
            <c15:filteredLineSeries>
              <c15:ser>
                <c:idx val="46"/>
                <c:order val="4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trésorerie'!$B$49</c15:sqref>
                        </c15:formulaRef>
                      </c:ext>
                    </c:extLst>
                    <c:strCache>
                      <c:ptCount val="1"/>
                      <c:pt idx="0">
                        <c:v>Charges sociales</c:v>
                      </c:pt>
                    </c:strCache>
                  </c:strRef>
                </c:tx>
                <c:spPr>
                  <a:ln w="34925" cap="rnd">
                    <a:solidFill>
                      <a:schemeClr val="accent5">
                        <a:lumMod val="7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trésorerie'!$C$49:$AC$49</c15:sqref>
                        </c15:fullRef>
                        <c15:formulaRef>
                          <c15:sqref>('Tableau de trésorerie'!$C$49:$P$49,'Tableau de trésorerie'!$S$49:$AC$49)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2">
                        <c:v>1000</c:v>
                      </c:pt>
                      <c:pt idx="3">
                        <c:v>1000</c:v>
                      </c:pt>
                      <c:pt idx="4">
                        <c:v>1000</c:v>
                      </c:pt>
                      <c:pt idx="5">
                        <c:v>1000</c:v>
                      </c:pt>
                      <c:pt idx="6">
                        <c:v>1000</c:v>
                      </c:pt>
                      <c:pt idx="7">
                        <c:v>1000</c:v>
                      </c:pt>
                      <c:pt idx="8">
                        <c:v>1000</c:v>
                      </c:pt>
                      <c:pt idx="9">
                        <c:v>1000</c:v>
                      </c:pt>
                      <c:pt idx="10">
                        <c:v>1000</c:v>
                      </c:pt>
                      <c:pt idx="11">
                        <c:v>1000</c:v>
                      </c:pt>
                      <c:pt idx="12">
                        <c:v>1000</c:v>
                      </c:pt>
                      <c:pt idx="13">
                        <c:v>1000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2E-3702-4E36-AF8D-0E39AC22B4B3}"/>
                  </c:ext>
                </c:extLst>
              </c15:ser>
            </c15:filteredLineSeries>
            <c15:filteredLineSeries>
              <c15:ser>
                <c:idx val="47"/>
                <c:order val="4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trésorerie'!$B$50</c15:sqref>
                        </c15:formulaRef>
                      </c:ext>
                    </c:extLst>
                    <c:strCache>
                      <c:ptCount val="1"/>
                      <c:pt idx="0">
                        <c:v>Charges locatives</c:v>
                      </c:pt>
                    </c:strCache>
                  </c:strRef>
                </c:tx>
                <c:spPr>
                  <a:ln w="34925" cap="rnd">
                    <a:solidFill>
                      <a:schemeClr val="accent6">
                        <a:lumMod val="7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trésorerie'!$C$50:$AC$50</c15:sqref>
                        </c15:fullRef>
                        <c15:formulaRef>
                          <c15:sqref>('Tableau de trésorerie'!$C$50:$P$50,'Tableau de trésorerie'!$S$50:$AC$50)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2F-3702-4E36-AF8D-0E39AC22B4B3}"/>
                  </c:ext>
                </c:extLst>
              </c15:ser>
            </c15:filteredLineSeries>
            <c15:filteredLineSeries>
              <c15:ser>
                <c:idx val="48"/>
                <c:order val="4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trésorerie'!$B$51</c15:sqref>
                        </c15:formulaRef>
                      </c:ext>
                    </c:extLst>
                    <c:strCache>
                      <c:ptCount val="1"/>
                      <c:pt idx="0">
                        <c:v>Cotisations sociales personnelles de l'exploitant</c:v>
                      </c:pt>
                    </c:strCache>
                  </c:strRef>
                </c:tx>
                <c:spPr>
                  <a:ln w="34925" cap="rnd">
                    <a:solidFill>
                      <a:schemeClr val="accent1">
                        <a:lumMod val="50000"/>
                        <a:lumOff val="5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trésorerie'!$C$51:$AC$51</c15:sqref>
                        </c15:fullRef>
                        <c15:formulaRef>
                          <c15:sqref>('Tableau de trésorerie'!$C$51:$P$51,'Tableau de trésorerie'!$S$51:$AC$51)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30-3702-4E36-AF8D-0E39AC22B4B3}"/>
                  </c:ext>
                </c:extLst>
              </c15:ser>
            </c15:filteredLineSeries>
            <c15:filteredLineSeries>
              <c15:ser>
                <c:idx val="49"/>
                <c:order val="4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trésorerie'!$B$52</c15:sqref>
                        </c15:formulaRef>
                      </c:ext>
                    </c:extLst>
                    <c:strCache>
                      <c:ptCount val="1"/>
                      <c:pt idx="0">
                        <c:v>Autres charges</c:v>
                      </c:pt>
                    </c:strCache>
                  </c:strRef>
                </c:tx>
                <c:spPr>
                  <a:ln w="34925" cap="rnd">
                    <a:solidFill>
                      <a:schemeClr val="accent2">
                        <a:lumMod val="50000"/>
                        <a:lumOff val="5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trésorerie'!$C$52:$AC$52</c15:sqref>
                        </c15:fullRef>
                        <c15:formulaRef>
                          <c15:sqref>('Tableau de trésorerie'!$C$52:$P$52,'Tableau de trésorerie'!$S$52:$AC$52)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4">
                        <c:v>200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31-3702-4E36-AF8D-0E39AC22B4B3}"/>
                  </c:ext>
                </c:extLst>
              </c15:ser>
            </c15:filteredLineSeries>
            <c15:filteredLineSeries>
              <c15:ser>
                <c:idx val="50"/>
                <c:order val="50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trésorerie'!$B$53</c15:sqref>
                        </c15:formulaRef>
                      </c:ext>
                    </c:extLst>
                    <c:strCache>
                      <c:ptCount val="1"/>
                      <c:pt idx="0">
                        <c:v>Impôt sur les sociétés</c:v>
                      </c:pt>
                    </c:strCache>
                  </c:strRef>
                </c:tx>
                <c:spPr>
                  <a:ln w="34925" cap="rnd">
                    <a:solidFill>
                      <a:schemeClr val="accent3">
                        <a:lumMod val="50000"/>
                        <a:lumOff val="5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trésorerie'!$C$53:$AC$53</c15:sqref>
                        </c15:fullRef>
                        <c15:formulaRef>
                          <c15:sqref>('Tableau de trésorerie'!$C$53:$P$53,'Tableau de trésorerie'!$S$53:$AC$53)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32-3702-4E36-AF8D-0E39AC22B4B3}"/>
                  </c:ext>
                </c:extLst>
              </c15:ser>
            </c15:filteredLineSeries>
            <c15:filteredLineSeries>
              <c15:ser>
                <c:idx val="51"/>
                <c:order val="5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trésorerie'!$B$54</c15:sqref>
                        </c15:formulaRef>
                      </c:ext>
                    </c:extLst>
                    <c:strCache>
                      <c:ptCount val="1"/>
                      <c:pt idx="0">
                        <c:v>Total décaissements d'exploitation</c:v>
                      </c:pt>
                    </c:strCache>
                  </c:strRef>
                </c:tx>
                <c:spPr>
                  <a:ln w="34925" cap="rnd">
                    <a:solidFill>
                      <a:schemeClr val="accent4">
                        <a:lumMod val="50000"/>
                        <a:lumOff val="5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trésorerie'!$C$54:$AC$54</c15:sqref>
                        </c15:fullRef>
                        <c15:formulaRef>
                          <c15:sqref>('Tableau de trésorerie'!$C$54:$P$54,'Tableau de trésorerie'!$S$54:$AC$54)</c15:sqref>
                        </c15:formulaRef>
                      </c:ext>
                    </c:extLst>
                    <c:numCache>
                      <c:formatCode>0_);\-0_)</c:formatCode>
                      <c:ptCount val="15"/>
                      <c:pt idx="1">
                        <c:v>0</c:v>
                      </c:pt>
                      <c:pt idx="2">
                        <c:v>21270</c:v>
                      </c:pt>
                      <c:pt idx="3">
                        <c:v>16000</c:v>
                      </c:pt>
                      <c:pt idx="4">
                        <c:v>17476</c:v>
                      </c:pt>
                      <c:pt idx="5">
                        <c:v>17770</c:v>
                      </c:pt>
                      <c:pt idx="6">
                        <c:v>16000</c:v>
                      </c:pt>
                      <c:pt idx="7">
                        <c:v>16000</c:v>
                      </c:pt>
                      <c:pt idx="8">
                        <c:v>16000</c:v>
                      </c:pt>
                      <c:pt idx="9">
                        <c:v>16000</c:v>
                      </c:pt>
                      <c:pt idx="10">
                        <c:v>16000</c:v>
                      </c:pt>
                      <c:pt idx="11">
                        <c:v>16000</c:v>
                      </c:pt>
                      <c:pt idx="12">
                        <c:v>16000</c:v>
                      </c:pt>
                      <c:pt idx="13">
                        <c:v>16000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33-3702-4E36-AF8D-0E39AC22B4B3}"/>
                  </c:ext>
                </c:extLst>
              </c15:ser>
            </c15:filteredLineSeries>
            <c15:filteredLineSeries>
              <c15:ser>
                <c:idx val="52"/>
                <c:order val="5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trésorerie'!$B$55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34925" cap="rnd">
                    <a:solidFill>
                      <a:schemeClr val="accent5">
                        <a:lumMod val="50000"/>
                        <a:lumOff val="5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trésorerie'!$C$55:$AC$55</c15:sqref>
                        </c15:fullRef>
                        <c15:formulaRef>
                          <c15:sqref>('Tableau de trésorerie'!$C$55:$P$55,'Tableau de trésorerie'!$S$55:$AC$55)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34-3702-4E36-AF8D-0E39AC22B4B3}"/>
                  </c:ext>
                </c:extLst>
              </c15:ser>
            </c15:filteredLineSeries>
            <c15:filteredLineSeries>
              <c15:ser>
                <c:idx val="53"/>
                <c:order val="5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trésorerie'!$B$56</c15:sqref>
                        </c15:formulaRef>
                      </c:ext>
                    </c:extLst>
                    <c:strCache>
                      <c:ptCount val="1"/>
                      <c:pt idx="0">
                        <c:v>Autres décaissements</c:v>
                      </c:pt>
                    </c:strCache>
                  </c:strRef>
                </c:tx>
                <c:spPr>
                  <a:ln w="34925" cap="rnd">
                    <a:solidFill>
                      <a:schemeClr val="accent6">
                        <a:lumMod val="50000"/>
                        <a:lumOff val="5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trésorerie'!$C$56:$AC$56</c15:sqref>
                        </c15:fullRef>
                        <c15:formulaRef>
                          <c15:sqref>('Tableau de trésorerie'!$C$56:$P$56,'Tableau de trésorerie'!$S$56:$AC$56)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35-3702-4E36-AF8D-0E39AC22B4B3}"/>
                  </c:ext>
                </c:extLst>
              </c15:ser>
            </c15:filteredLineSeries>
            <c15:filteredLineSeries>
              <c15:ser>
                <c:idx val="54"/>
                <c:order val="5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trésorerie'!$B$57</c15:sqref>
                        </c15:formulaRef>
                      </c:ext>
                    </c:extLst>
                    <c:strCache>
                      <c:ptCount val="1"/>
                      <c:pt idx="0">
                        <c:v>Hors exploitation</c:v>
                      </c:pt>
                    </c:strCache>
                  </c:strRef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trésorerie'!$C$57:$AC$57</c15:sqref>
                        </c15:fullRef>
                        <c15:formulaRef>
                          <c15:sqref>('Tableau de trésorerie'!$C$57:$P$57,'Tableau de trésorerie'!$S$57:$AC$57)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36-3702-4E36-AF8D-0E39AC22B4B3}"/>
                  </c:ext>
                </c:extLst>
              </c15:ser>
            </c15:filteredLineSeries>
            <c15:filteredLineSeries>
              <c15:ser>
                <c:idx val="55"/>
                <c:order val="5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trésorerie'!$B$58</c15:sqref>
                        </c15:formulaRef>
                      </c:ext>
                    </c:extLst>
                    <c:strCache>
                      <c:ptCount val="1"/>
                      <c:pt idx="0">
                        <c:v>Remboursement d'emprunt</c:v>
                      </c:pt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trésorerie'!$C$58:$AC$58</c15:sqref>
                        </c15:fullRef>
                        <c15:formulaRef>
                          <c15:sqref>('Tableau de trésorerie'!$C$58:$P$58,'Tableau de trésorerie'!$S$58:$AC$58)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3">
                        <c:v>200</c:v>
                      </c:pt>
                      <c:pt idx="4">
                        <c:v>200</c:v>
                      </c:pt>
                      <c:pt idx="5">
                        <c:v>200</c:v>
                      </c:pt>
                      <c:pt idx="6">
                        <c:v>200</c:v>
                      </c:pt>
                      <c:pt idx="7">
                        <c:v>200</c:v>
                      </c:pt>
                      <c:pt idx="8">
                        <c:v>200</c:v>
                      </c:pt>
                      <c:pt idx="9">
                        <c:v>200</c:v>
                      </c:pt>
                      <c:pt idx="10">
                        <c:v>200</c:v>
                      </c:pt>
                      <c:pt idx="11">
                        <c:v>200</c:v>
                      </c:pt>
                      <c:pt idx="12">
                        <c:v>200</c:v>
                      </c:pt>
                      <c:pt idx="13">
                        <c:v>200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37-3702-4E36-AF8D-0E39AC22B4B3}"/>
                  </c:ext>
                </c:extLst>
              </c15:ser>
            </c15:filteredLineSeries>
            <c15:filteredLineSeries>
              <c15:ser>
                <c:idx val="56"/>
                <c:order val="5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trésorerie'!$B$59</c15:sqref>
                        </c15:formulaRef>
                      </c:ext>
                    </c:extLst>
                    <c:strCache>
                      <c:ptCount val="1"/>
                      <c:pt idx="0">
                        <c:v>TVA à décaisser</c:v>
                      </c:pt>
                    </c:strCache>
                  </c:strRef>
                </c:tx>
                <c:spPr>
                  <a:ln w="34925" cap="rnd">
                    <a:solidFill>
                      <a:schemeClr val="accent3"/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trésorerie'!$C$59:$AC$59</c15:sqref>
                        </c15:fullRef>
                        <c15:formulaRef>
                          <c15:sqref>('Tableau de trésorerie'!$C$59:$P$59,'Tableau de trésorerie'!$S$59:$AC$59)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2">
                        <c:v>100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38-3702-4E36-AF8D-0E39AC22B4B3}"/>
                  </c:ext>
                </c:extLst>
              </c15:ser>
            </c15:filteredLineSeries>
            <c15:filteredLineSeries>
              <c15:ser>
                <c:idx val="57"/>
                <c:order val="57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trésorerie'!$B$60</c15:sqref>
                        </c15:formulaRef>
                      </c:ext>
                    </c:extLst>
                    <c:strCache>
                      <c:ptCount val="1"/>
                      <c:pt idx="0">
                        <c:v>Acquisitions d'immobilisations</c:v>
                      </c:pt>
                    </c:strCache>
                  </c:strRef>
                </c:tx>
                <c:spPr>
                  <a:ln w="34925" cap="rnd">
                    <a:solidFill>
                      <a:schemeClr val="accent4"/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trésorerie'!$C$60:$AC$60</c15:sqref>
                        </c15:fullRef>
                        <c15:formulaRef>
                          <c15:sqref>('Tableau de trésorerie'!$C$60:$P$60,'Tableau de trésorerie'!$S$60:$AC$60)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39-3702-4E36-AF8D-0E39AC22B4B3}"/>
                  </c:ext>
                </c:extLst>
              </c15:ser>
            </c15:filteredLineSeries>
            <c15:filteredLineSeries>
              <c15:ser>
                <c:idx val="58"/>
                <c:order val="58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trésorerie'!$B$61</c15:sqref>
                        </c15:formulaRef>
                      </c:ext>
                    </c:extLst>
                    <c:strCache>
                      <c:ptCount val="1"/>
                      <c:pt idx="0">
                        <c:v>Dividendes (sociétés à l'IS)</c:v>
                      </c:pt>
                    </c:strCache>
                  </c:strRef>
                </c:tx>
                <c:spPr>
                  <a:ln w="34925" cap="rnd">
                    <a:solidFill>
                      <a:schemeClr val="accent5"/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trésorerie'!$C$61:$AC$61</c15:sqref>
                        </c15:fullRef>
                        <c15:formulaRef>
                          <c15:sqref>('Tableau de trésorerie'!$C$61:$P$61,'Tableau de trésorerie'!$S$61:$AC$61)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3A-3702-4E36-AF8D-0E39AC22B4B3}"/>
                  </c:ext>
                </c:extLst>
              </c15:ser>
            </c15:filteredLineSeries>
            <c15:filteredLineSeries>
              <c15:ser>
                <c:idx val="59"/>
                <c:order val="59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trésorerie'!$B$62</c15:sqref>
                        </c15:formulaRef>
                      </c:ext>
                    </c:extLst>
                    <c:strCache>
                      <c:ptCount val="1"/>
                      <c:pt idx="0">
                        <c:v>Remboursement d'apports en compte courant</c:v>
                      </c:pt>
                    </c:strCache>
                  </c:strRef>
                </c:tx>
                <c:spPr>
                  <a:ln w="34925" cap="rnd">
                    <a:solidFill>
                      <a:schemeClr val="accent6"/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trésorerie'!$C$62:$AC$62</c15:sqref>
                        </c15:fullRef>
                        <c15:formulaRef>
                          <c15:sqref>('Tableau de trésorerie'!$C$62:$P$62,'Tableau de trésorerie'!$S$62:$AC$62)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3B-3702-4E36-AF8D-0E39AC22B4B3}"/>
                  </c:ext>
                </c:extLst>
              </c15:ser>
            </c15:filteredLineSeries>
            <c15:filteredLineSeries>
              <c15:ser>
                <c:idx val="60"/>
                <c:order val="60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trésorerie'!$B$63</c15:sqref>
                        </c15:formulaRef>
                      </c:ext>
                    </c:extLst>
                    <c:strCache>
                      <c:ptCount val="1"/>
                      <c:pt idx="0">
                        <c:v>Prélèvements de l'exploitant (entreprises à l'IR)</c:v>
                      </c:pt>
                    </c:strCache>
                  </c:strRef>
                </c:tx>
                <c:spPr>
                  <a:ln w="34925" cap="rnd">
                    <a:solidFill>
                      <a:schemeClr val="accent1">
                        <a:lumMod val="6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trésorerie'!$C$63:$AC$63</c15:sqref>
                        </c15:fullRef>
                        <c15:formulaRef>
                          <c15:sqref>('Tableau de trésorerie'!$C$63:$P$63,'Tableau de trésorerie'!$S$63:$AC$63)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3C-3702-4E36-AF8D-0E39AC22B4B3}"/>
                  </c:ext>
                </c:extLst>
              </c15:ser>
            </c15:filteredLineSeries>
            <c15:filteredLineSeries>
              <c15:ser>
                <c:idx val="61"/>
                <c:order val="61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trésorerie'!$B$64</c15:sqref>
                        </c15:formulaRef>
                      </c:ext>
                    </c:extLst>
                    <c:strCache>
                      <c:ptCount val="1"/>
                      <c:pt idx="0">
                        <c:v>Total hors exploitation</c:v>
                      </c:pt>
                    </c:strCache>
                  </c:strRef>
                </c:tx>
                <c:spPr>
                  <a:ln w="3492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trésorerie'!$C$64:$AC$64</c15:sqref>
                        </c15:fullRef>
                        <c15:formulaRef>
                          <c15:sqref>('Tableau de trésorerie'!$C$64:$P$64,'Tableau de trésorerie'!$S$64:$AC$64)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1">
                        <c:v>0</c:v>
                      </c:pt>
                      <c:pt idx="2">
                        <c:v>100</c:v>
                      </c:pt>
                      <c:pt idx="3">
                        <c:v>200</c:v>
                      </c:pt>
                      <c:pt idx="4">
                        <c:v>200</c:v>
                      </c:pt>
                      <c:pt idx="5">
                        <c:v>200</c:v>
                      </c:pt>
                      <c:pt idx="6">
                        <c:v>200</c:v>
                      </c:pt>
                      <c:pt idx="7">
                        <c:v>200</c:v>
                      </c:pt>
                      <c:pt idx="8">
                        <c:v>200</c:v>
                      </c:pt>
                      <c:pt idx="9">
                        <c:v>200</c:v>
                      </c:pt>
                      <c:pt idx="10">
                        <c:v>200</c:v>
                      </c:pt>
                      <c:pt idx="11">
                        <c:v>200</c:v>
                      </c:pt>
                      <c:pt idx="12">
                        <c:v>200</c:v>
                      </c:pt>
                      <c:pt idx="13">
                        <c:v>200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3D-3702-4E36-AF8D-0E39AC22B4B3}"/>
                  </c:ext>
                </c:extLst>
              </c15:ser>
            </c15:filteredLineSeries>
            <c15:filteredLineSeries>
              <c15:ser>
                <c:idx val="62"/>
                <c:order val="6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trésorerie'!$B$65</c15:sqref>
                        </c15:formulaRef>
                      </c:ext>
                    </c:extLst>
                    <c:strCache>
                      <c:ptCount val="1"/>
                      <c:pt idx="0">
                        <c:v>Total des décaissements</c:v>
                      </c:pt>
                    </c:strCache>
                  </c:strRef>
                </c:tx>
                <c:spPr>
                  <a:ln w="3492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trésorerie'!$C$65:$AC$65</c15:sqref>
                        </c15:fullRef>
                        <c15:formulaRef>
                          <c15:sqref>('Tableau de trésorerie'!$C$65:$P$65,'Tableau de trésorerie'!$S$65:$AC$65)</c15:sqref>
                        </c15:formulaRef>
                      </c:ext>
                    </c:extLst>
                    <c:numCache>
                      <c:formatCode>_-* #\ ##0.00\ [$€-40C]_-;\-* #\ ##0.00\ [$€-40C]_-;_-* "-"??\ [$€-40C]_-;_-@_-</c:formatCode>
                      <c:ptCount val="15"/>
                      <c:pt idx="1">
                        <c:v>0</c:v>
                      </c:pt>
                      <c:pt idx="2">
                        <c:v>21370</c:v>
                      </c:pt>
                      <c:pt idx="3">
                        <c:v>16200</c:v>
                      </c:pt>
                      <c:pt idx="4">
                        <c:v>17676</c:v>
                      </c:pt>
                      <c:pt idx="5">
                        <c:v>17970</c:v>
                      </c:pt>
                      <c:pt idx="6">
                        <c:v>16200</c:v>
                      </c:pt>
                      <c:pt idx="7">
                        <c:v>16200</c:v>
                      </c:pt>
                      <c:pt idx="8">
                        <c:v>16200</c:v>
                      </c:pt>
                      <c:pt idx="9">
                        <c:v>16200</c:v>
                      </c:pt>
                      <c:pt idx="10">
                        <c:v>16200</c:v>
                      </c:pt>
                      <c:pt idx="11">
                        <c:v>16200</c:v>
                      </c:pt>
                      <c:pt idx="12">
                        <c:v>16200</c:v>
                      </c:pt>
                      <c:pt idx="13">
                        <c:v>16200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3E-3702-4E36-AF8D-0E39AC22B4B3}"/>
                  </c:ext>
                </c:extLst>
              </c15:ser>
            </c15:filteredLineSeries>
            <c15:filteredLineSeries>
              <c15:ser>
                <c:idx val="63"/>
                <c:order val="6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'Tableau de trésorerie'!$B$66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3492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'Tableau de trésorerie'!$E$3:$P$3</c15:sqref>
                        </c15:fullRef>
                        <c15:formulaRef>
                          <c15:sqref>'Tableau de trésorerie'!$E$3:$P$3</c15:sqref>
                        </c15:formulaRef>
                      </c:ext>
                    </c:extLst>
                    <c:strCache>
                      <c:ptCount val="12"/>
                      <c:pt idx="0">
                        <c:v>Janvier</c:v>
                      </c:pt>
                      <c:pt idx="1">
                        <c:v>Février</c:v>
                      </c:pt>
                      <c:pt idx="2">
                        <c:v>Mars</c:v>
                      </c:pt>
                      <c:pt idx="3">
                        <c:v>Avril</c:v>
                      </c:pt>
                      <c:pt idx="4">
                        <c:v>Mai</c:v>
                      </c:pt>
                      <c:pt idx="5">
                        <c:v>Juin</c:v>
                      </c:pt>
                      <c:pt idx="6">
                        <c:v>Juillet</c:v>
                      </c:pt>
                      <c:pt idx="7">
                        <c:v>Août</c:v>
                      </c:pt>
                      <c:pt idx="8">
                        <c:v>Septembre</c:v>
                      </c:pt>
                      <c:pt idx="9">
                        <c:v>Octobre</c:v>
                      </c:pt>
                      <c:pt idx="10">
                        <c:v>Novembre</c:v>
                      </c:pt>
                      <c:pt idx="11">
                        <c:v>Décembre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'Tableau de trésorerie'!$C$66:$AC$66</c15:sqref>
                        </c15:fullRef>
                        <c15:formulaRef>
                          <c15:sqref>('Tableau de trésorerie'!$C$66:$P$66,'Tableau de trésorerie'!$S$66:$AC$66)</c15:sqref>
                        </c15:formulaRef>
                      </c:ext>
                    </c:extLst>
                    <c:numCache>
                      <c:formatCode>General</c:formatCode>
                      <c:ptCount val="15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3F-3702-4E36-AF8D-0E39AC22B4B3}"/>
                  </c:ext>
                </c:extLst>
              </c15:ser>
            </c15:filteredLineSeries>
          </c:ext>
        </c:extLst>
      </c:lineChart>
      <c:catAx>
        <c:axId val="185599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6013360"/>
        <c:crosses val="autoZero"/>
        <c:auto val="1"/>
        <c:lblAlgn val="ctr"/>
        <c:lblOffset val="100"/>
        <c:noMultiLvlLbl val="0"/>
      </c:catAx>
      <c:valAx>
        <c:axId val="1856013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55994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519546</xdr:colOff>
      <xdr:row>0</xdr:row>
      <xdr:rowOff>0</xdr:rowOff>
    </xdr:from>
    <xdr:to>
      <xdr:col>5</xdr:col>
      <xdr:colOff>1045634</xdr:colOff>
      <xdr:row>1</xdr:row>
      <xdr:rowOff>66580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DCF6959-91B1-4D73-810F-1A37FA70C5D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483" t="21992" r="13054" b="19602"/>
        <a:stretch>
          <a:fillRect/>
        </a:stretch>
      </xdr:blipFill>
      <xdr:spPr bwMode="auto">
        <a:xfrm>
          <a:off x="5108864" y="0"/>
          <a:ext cx="1892300" cy="10287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57040</xdr:colOff>
      <xdr:row>69</xdr:row>
      <xdr:rowOff>126151</xdr:rowOff>
    </xdr:from>
    <xdr:to>
      <xdr:col>11</xdr:col>
      <xdr:colOff>239461</xdr:colOff>
      <xdr:row>98</xdr:row>
      <xdr:rowOff>172113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F665AA2F-8107-19FA-FE7D-CF1824E5F4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654627</xdr:colOff>
      <xdr:row>25</xdr:row>
      <xdr:rowOff>25622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83DE7FC-10A1-E4B1-4373-2F2C00F924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1221027" cy="431187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787942</xdr:colOff>
      <xdr:row>21</xdr:row>
      <xdr:rowOff>25586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F46C891-A719-0850-ADFD-9393CAD6C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541542" cy="362603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Encaissements" displayName="Encaissements" ref="B10:S18" headerRowCount="0" totalsRowCount="1" headerRowDxfId="80" dataDxfId="78" totalsRowDxfId="79">
  <tableColumns count="18">
    <tableColumn id="1" xr3:uid="{00000000-0010-0000-0000-000001000000}" name="Items" totalsRowLabel="Total des encaissements" headerRowDxfId="126" dataDxfId="116" totalsRowDxfId="115"/>
    <tableColumn id="17" xr3:uid="{00000000-0010-0000-0000-000011000000}" name="Column2" headerRowDxfId="125" dataDxfId="114" totalsRowDxfId="113"/>
    <tableColumn id="2" xr3:uid="{00000000-0010-0000-0000-000002000000}" name="Période 0" totalsRowFunction="sum" dataDxfId="112" totalsRowDxfId="111" dataCellStyle="Monétaire"/>
    <tableColumn id="3" xr3:uid="{00000000-0010-0000-0000-000003000000}" name="Période 1" totalsRowFunction="sum" dataDxfId="110" totalsRowDxfId="109" dataCellStyle="Monétaire"/>
    <tableColumn id="4" xr3:uid="{00000000-0010-0000-0000-000004000000}" name="Période 2" totalsRowFunction="sum" dataDxfId="108" totalsRowDxfId="107" dataCellStyle="Monétaire"/>
    <tableColumn id="5" xr3:uid="{00000000-0010-0000-0000-000005000000}" name="Période 3" totalsRowFunction="sum" dataDxfId="106" totalsRowDxfId="105" dataCellStyle="Monétaire"/>
    <tableColumn id="6" xr3:uid="{00000000-0010-0000-0000-000006000000}" name="Période 4" totalsRowFunction="sum" dataDxfId="104" totalsRowDxfId="103" dataCellStyle="Monétaire"/>
    <tableColumn id="7" xr3:uid="{00000000-0010-0000-0000-000007000000}" name="Période 5" totalsRowFunction="sum" dataDxfId="102" totalsRowDxfId="101" dataCellStyle="Monétaire"/>
    <tableColumn id="8" xr3:uid="{00000000-0010-0000-0000-000008000000}" name="Période 6" totalsRowFunction="sum" dataDxfId="100" totalsRowDxfId="99" dataCellStyle="Monétaire"/>
    <tableColumn id="9" xr3:uid="{00000000-0010-0000-0000-000009000000}" name="Période 7" totalsRowFunction="sum" dataDxfId="98" totalsRowDxfId="97" dataCellStyle="Monétaire"/>
    <tableColumn id="10" xr3:uid="{00000000-0010-0000-0000-00000A000000}" name="Période 8" totalsRowFunction="sum" dataDxfId="96" totalsRowDxfId="95" dataCellStyle="Monétaire"/>
    <tableColumn id="11" xr3:uid="{00000000-0010-0000-0000-00000B000000}" name="Période 9" totalsRowFunction="sum" dataDxfId="94" totalsRowDxfId="93" dataCellStyle="Monétaire"/>
    <tableColumn id="12" xr3:uid="{00000000-0010-0000-0000-00000C000000}" name="Période 10" totalsRowFunction="sum" dataDxfId="92" totalsRowDxfId="91" dataCellStyle="Monétaire"/>
    <tableColumn id="13" xr3:uid="{00000000-0010-0000-0000-00000D000000}" name="Période 11" totalsRowFunction="sum" dataDxfId="90" totalsRowDxfId="89" dataCellStyle="Monétaire"/>
    <tableColumn id="14" xr3:uid="{00000000-0010-0000-0000-00000E000000}" name="Période 12" totalsRowFunction="sum" dataDxfId="88" totalsRowDxfId="87" dataCellStyle="Monétaire"/>
    <tableColumn id="18" xr3:uid="{00000000-0010-0000-0000-000012000000}" name="Column3" dataDxfId="86" totalsRowDxfId="85" dataCellStyle="Monétaire"/>
    <tableColumn id="15" xr3:uid="{00000000-0010-0000-0000-00000F000000}" name="Total" totalsRowFunction="sum" dataDxfId="84" totalsRowDxfId="83" dataCellStyle="Monétaire">
      <calculatedColumnFormula>SUM(Encaissements[[#This Row],[Période 0]:[Période 12]])</calculatedColumnFormula>
    </tableColumn>
    <tableColumn id="16" xr3:uid="{00000000-0010-0000-0000-000010000000}" name="Column1" dataDxfId="82" totalsRowDxfId="81"/>
  </tableColumns>
  <tableStyleInfo name="Cash Receipts" showFirstColumn="1" showLastColumn="1" showRowStripes="0" showColumnStripes="0"/>
  <extLst>
    <ext xmlns:x14="http://schemas.microsoft.com/office/spreadsheetml/2009/9/main" uri="{504A1905-F514-4f6f-8877-14C23A59335A}">
      <x14:table altText="Cash Receipts" altTextSummary="Cash receipts for 12 months starting with the first month of the fiscal year along with a calculated grand total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Décaissements" displayName="Décaissements" ref="B23:S54" headerRowCount="0" totalsRowCount="1" headerRowDxfId="41" dataDxfId="39" totalsRowDxfId="40">
  <tableColumns count="18">
    <tableColumn id="1" xr3:uid="{00000000-0010-0000-0100-000001000000}" name="Items" totalsRowLabel="Total décaissements d'exploitation" headerRowDxfId="124" dataDxfId="77" totalsRowDxfId="76"/>
    <tableColumn id="17" xr3:uid="{00000000-0010-0000-0100-000011000000}" name="Column2" headerRowDxfId="123" dataDxfId="75" totalsRowDxfId="74"/>
    <tableColumn id="2" xr3:uid="{00000000-0010-0000-0100-000002000000}" name="Période 0" totalsRowFunction="sum" dataDxfId="73" totalsRowDxfId="72"/>
    <tableColumn id="3" xr3:uid="{00000000-0010-0000-0100-000003000000}" name="Période 1" totalsRowFunction="sum" dataDxfId="71" totalsRowDxfId="70"/>
    <tableColumn id="4" xr3:uid="{00000000-0010-0000-0100-000004000000}" name="Période 2" totalsRowFunction="sum" dataDxfId="69" totalsRowDxfId="68"/>
    <tableColumn id="5" xr3:uid="{00000000-0010-0000-0100-000005000000}" name="Période 3" totalsRowFunction="sum" dataDxfId="67" totalsRowDxfId="66"/>
    <tableColumn id="6" xr3:uid="{00000000-0010-0000-0100-000006000000}" name="Période 4" totalsRowFunction="sum" dataDxfId="65" totalsRowDxfId="64"/>
    <tableColumn id="7" xr3:uid="{00000000-0010-0000-0100-000007000000}" name="Période 5" totalsRowFunction="sum" dataDxfId="63" totalsRowDxfId="62"/>
    <tableColumn id="8" xr3:uid="{00000000-0010-0000-0100-000008000000}" name="Période 6" totalsRowFunction="sum" dataDxfId="61" totalsRowDxfId="60"/>
    <tableColumn id="9" xr3:uid="{00000000-0010-0000-0100-000009000000}" name="Période 7" totalsRowFunction="sum" dataDxfId="59" totalsRowDxfId="58"/>
    <tableColumn id="10" xr3:uid="{00000000-0010-0000-0100-00000A000000}" name="Période 8" totalsRowFunction="sum" dataDxfId="57" totalsRowDxfId="56"/>
    <tableColumn id="11" xr3:uid="{00000000-0010-0000-0100-00000B000000}" name="Période 9" totalsRowFunction="sum" dataDxfId="55" totalsRowDxfId="54"/>
    <tableColumn id="12" xr3:uid="{00000000-0010-0000-0100-00000C000000}" name="Période 10" totalsRowFunction="sum" dataDxfId="53" totalsRowDxfId="52"/>
    <tableColumn id="13" xr3:uid="{00000000-0010-0000-0100-00000D000000}" name="Période 11" totalsRowFunction="sum" dataDxfId="51" totalsRowDxfId="50"/>
    <tableColumn id="14" xr3:uid="{00000000-0010-0000-0100-00000E000000}" name="Période 12" totalsRowFunction="sum" dataDxfId="49" totalsRowDxfId="48"/>
    <tableColumn id="18" xr3:uid="{00000000-0010-0000-0100-000012000000}" name="Column3" dataDxfId="47" totalsRowDxfId="46"/>
    <tableColumn id="15" xr3:uid="{00000000-0010-0000-0100-00000F000000}" name="Total" totalsRowFunction="sum" dataDxfId="45" totalsRowDxfId="44">
      <calculatedColumnFormula>SUM(Décaissements[[#This Row],[Période 0]:[Période 12]])</calculatedColumnFormula>
    </tableColumn>
    <tableColumn id="16" xr3:uid="{00000000-0010-0000-0100-000010000000}" name="Column1" dataDxfId="43" totalsRowDxfId="42"/>
  </tableColumns>
  <tableStyleInfo name="Cash Receipts" showFirstColumn="1" showLastColumn="1" showRowStripes="0" showColumnStripes="0"/>
  <extLst>
    <ext xmlns:x14="http://schemas.microsoft.com/office/spreadsheetml/2009/9/main" uri="{504A1905-F514-4f6f-8877-14C23A59335A}">
      <x14:table altText="Cash Paid Out" altTextSummary="Cash payouts for 12 months starting with the first month of the fiscal year along with a calculated grand total.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Décaissements2" displayName="Décaissements2" ref="B58:S64" headerRowCount="0" totalsRowCount="1" headerRowDxfId="2" dataDxfId="0" totalsRowDxfId="1">
  <tableColumns count="18">
    <tableColumn id="1" xr3:uid="{00000000-0010-0000-0200-000001000000}" name="Items" totalsRowLabel="Total hors exploitation" headerRowDxfId="122" dataDxfId="38" totalsRowDxfId="37"/>
    <tableColumn id="17" xr3:uid="{00000000-0010-0000-0200-000011000000}" name="Column2" headerRowDxfId="121" dataDxfId="36" totalsRowDxfId="35"/>
    <tableColumn id="2" xr3:uid="{00000000-0010-0000-0200-000002000000}" name="Période 0" totalsRowFunction="sum" dataDxfId="34" totalsRowDxfId="33"/>
    <tableColumn id="3" xr3:uid="{00000000-0010-0000-0200-000003000000}" name="Période 1" totalsRowFunction="sum" dataDxfId="32" totalsRowDxfId="31"/>
    <tableColumn id="4" xr3:uid="{00000000-0010-0000-0200-000004000000}" name="Période 2" totalsRowFunction="sum" dataDxfId="30" totalsRowDxfId="29"/>
    <tableColumn id="5" xr3:uid="{00000000-0010-0000-0200-000005000000}" name="Période 3" totalsRowFunction="sum" dataDxfId="28" totalsRowDxfId="27"/>
    <tableColumn id="6" xr3:uid="{00000000-0010-0000-0200-000006000000}" name="Période 4" totalsRowFunction="sum" dataDxfId="26" totalsRowDxfId="25"/>
    <tableColumn id="7" xr3:uid="{00000000-0010-0000-0200-000007000000}" name="Période 5" totalsRowFunction="sum" dataDxfId="24" totalsRowDxfId="23"/>
    <tableColumn id="8" xr3:uid="{00000000-0010-0000-0200-000008000000}" name="Période 6" totalsRowFunction="sum" dataDxfId="22" totalsRowDxfId="21"/>
    <tableColumn id="9" xr3:uid="{00000000-0010-0000-0200-000009000000}" name="Période 7" totalsRowFunction="sum" dataDxfId="20" totalsRowDxfId="19"/>
    <tableColumn id="10" xr3:uid="{00000000-0010-0000-0200-00000A000000}" name="Période 8" totalsRowFunction="sum" dataDxfId="18" totalsRowDxfId="17"/>
    <tableColumn id="11" xr3:uid="{00000000-0010-0000-0200-00000B000000}" name="Période 9" totalsRowFunction="sum" dataDxfId="16" totalsRowDxfId="15"/>
    <tableColumn id="12" xr3:uid="{00000000-0010-0000-0200-00000C000000}" name="Période 10" totalsRowFunction="sum" dataDxfId="14" totalsRowDxfId="13"/>
    <tableColumn id="13" xr3:uid="{00000000-0010-0000-0200-00000D000000}" name="Période 11" totalsRowFunction="sum" dataDxfId="12" totalsRowDxfId="11"/>
    <tableColumn id="14" xr3:uid="{00000000-0010-0000-0200-00000E000000}" name="Période 12" totalsRowFunction="sum" dataDxfId="10" totalsRowDxfId="9"/>
    <tableColumn id="18" xr3:uid="{00000000-0010-0000-0200-000012000000}" name="Column3" dataDxfId="8" totalsRowDxfId="7"/>
    <tableColumn id="15" xr3:uid="{00000000-0010-0000-0200-00000F000000}" name="Total" totalsRowFunction="sum" dataDxfId="6" totalsRowDxfId="5">
      <calculatedColumnFormula>SUM(Décaissements2[[#This Row],[Période 0]:[Période 12]])</calculatedColumnFormula>
    </tableColumn>
    <tableColumn id="16" xr3:uid="{00000000-0010-0000-0200-000010000000}" name="Column1" dataDxfId="4" totalsRowDxfId="3"/>
  </tableColumns>
  <tableStyleInfo name="Cash Receipts" showFirstColumn="1" showLastColumn="1" showRowStripes="0" showColumnStripes="0"/>
  <extLst>
    <ext xmlns:x14="http://schemas.microsoft.com/office/spreadsheetml/2009/9/main" uri="{504A1905-F514-4f6f-8877-14C23A59335A}">
      <x14:table altText="Cash Paid Out (Non P&amp;L)" altTextSummary="Cash receipts (non P&amp;L) for 12 months starting with the first month of the fiscal year along with a calculated grand total."/>
    </ext>
  </extLst>
</table>
</file>

<file path=xl/theme/theme1.xml><?xml version="1.0" encoding="utf-8"?>
<a:theme xmlns:a="http://schemas.openxmlformats.org/drawingml/2006/main" name="Office Theme">
  <a:themeElements>
    <a:clrScheme name="Cash Flow Statement">
      <a:dk1>
        <a:sysClr val="windowText" lastClr="000000"/>
      </a:dk1>
      <a:lt1>
        <a:sysClr val="window" lastClr="FFFFFF"/>
      </a:lt1>
      <a:dk2>
        <a:srgbClr val="313F55"/>
      </a:dk2>
      <a:lt2>
        <a:srgbClr val="F2F2F2"/>
      </a:lt2>
      <a:accent1>
        <a:srgbClr val="308DA2"/>
      </a:accent1>
      <a:accent2>
        <a:srgbClr val="EB7A20"/>
      </a:accent2>
      <a:accent3>
        <a:srgbClr val="009D00"/>
      </a:accent3>
      <a:accent4>
        <a:srgbClr val="9D4CA4"/>
      </a:accent4>
      <a:accent5>
        <a:srgbClr val="FFC000"/>
      </a:accent5>
      <a:accent6>
        <a:srgbClr val="DC3220"/>
      </a:accent6>
      <a:hlink>
        <a:srgbClr val="1AA2B5"/>
      </a:hlink>
      <a:folHlink>
        <a:srgbClr val="9D4CA4"/>
      </a:folHlink>
    </a:clrScheme>
    <a:fontScheme name="Cash Flow Statement">
      <a:majorFont>
        <a:latin typeface="Franklin Gothic Medium"/>
        <a:ea typeface=""/>
        <a:cs typeface=""/>
      </a:majorFont>
      <a:minorFont>
        <a:latin typeface="Franklin Gothic Medium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https://www.cegid.com/fr/produits/cegid-exabanque/" TargetMode="External"/><Relationship Id="rId1" Type="http://schemas.openxmlformats.org/officeDocument/2006/relationships/hyperlink" Target="https://www.exabanque.net/subscription_form.php?form_langue=f8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xabanque.net/subscription_form.php?form_langue=f8" TargetMode="External"/><Relationship Id="rId2" Type="http://schemas.openxmlformats.org/officeDocument/2006/relationships/hyperlink" Target="https://www.cegid.com/fr/produits/cegid-allmybanks/" TargetMode="External"/><Relationship Id="rId1" Type="http://schemas.openxmlformats.org/officeDocument/2006/relationships/hyperlink" Target="https://www.cegid.com/fr/produits/cegid-exabanque/" TargetMode="External"/><Relationship Id="rId5" Type="http://schemas.openxmlformats.org/officeDocument/2006/relationships/drawing" Target="../drawings/drawing3.xml"/><Relationship Id="rId4" Type="http://schemas.openxmlformats.org/officeDocument/2006/relationships/hyperlink" Target="https://www.cegid.com/fr/produits/cegid-allmybank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fitToPage="1"/>
  </sheetPr>
  <dimension ref="B1:AC71"/>
  <sheetViews>
    <sheetView showGridLines="0" zoomScale="66" zoomScaleNormal="66" workbookViewId="0">
      <pane ySplit="4" topLeftCell="A50" activePane="bottomLeft" state="frozen"/>
      <selection pane="bottomLeft" activeCell="H1" sqref="H1"/>
    </sheetView>
  </sheetViews>
  <sheetFormatPr baseColWidth="10" defaultColWidth="9" defaultRowHeight="17.25" customHeight="1" x14ac:dyDescent="0.35"/>
  <cols>
    <col min="1" max="1" width="2.1640625" customWidth="1"/>
    <col min="2" max="2" width="42.58203125" customWidth="1"/>
    <col min="3" max="3" width="2.9140625" customWidth="1"/>
    <col min="4" max="4" width="14.5" bestFit="1" customWidth="1"/>
    <col min="5" max="14" width="17.9140625" bestFit="1" customWidth="1"/>
    <col min="15" max="16" width="18.1640625" bestFit="1" customWidth="1"/>
    <col min="17" max="17" width="2.9140625" customWidth="1"/>
    <col min="18" max="18" width="19.5" bestFit="1" customWidth="1"/>
    <col min="19" max="28" width="0" hidden="1" customWidth="1"/>
  </cols>
  <sheetData>
    <row r="1" spans="2:29" ht="75.5" customHeight="1" thickBot="1" x14ac:dyDescent="0.85">
      <c r="B1" s="14" t="s">
        <v>60</v>
      </c>
      <c r="C1" s="11"/>
      <c r="D1" s="11"/>
      <c r="E1" s="12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"/>
    </row>
    <row r="2" spans="2:29" ht="22.5" customHeight="1" thickTop="1" x14ac:dyDescent="0.5">
      <c r="B2" s="6" t="s">
        <v>6</v>
      </c>
      <c r="Q2" s="5"/>
    </row>
    <row r="3" spans="2:29" ht="25.5" customHeight="1" x14ac:dyDescent="0.35">
      <c r="B3" s="13">
        <v>46023</v>
      </c>
      <c r="D3" s="2"/>
      <c r="E3" s="7" t="s">
        <v>61</v>
      </c>
      <c r="F3" s="7" t="s">
        <v>62</v>
      </c>
      <c r="G3" s="7" t="s">
        <v>63</v>
      </c>
      <c r="H3" s="7" t="s">
        <v>64</v>
      </c>
      <c r="I3" s="7" t="s">
        <v>65</v>
      </c>
      <c r="J3" s="7" t="s">
        <v>66</v>
      </c>
      <c r="K3" s="7" t="s">
        <v>67</v>
      </c>
      <c r="L3" s="7" t="s">
        <v>68</v>
      </c>
      <c r="M3" s="7" t="s">
        <v>69</v>
      </c>
      <c r="N3" s="7" t="s">
        <v>70</v>
      </c>
      <c r="O3" s="7" t="s">
        <v>71</v>
      </c>
      <c r="P3" s="7" t="s">
        <v>72</v>
      </c>
      <c r="Q3" s="3"/>
      <c r="R3" s="9" t="s">
        <v>4</v>
      </c>
    </row>
    <row r="4" spans="2:29" ht="12.65" customHeight="1" x14ac:dyDescent="0.35">
      <c r="D4" s="2"/>
      <c r="E4" s="7"/>
      <c r="F4" s="8"/>
      <c r="G4" s="7"/>
      <c r="H4" s="8"/>
      <c r="I4" s="7"/>
      <c r="J4" s="8"/>
      <c r="K4" s="7"/>
      <c r="L4" s="8"/>
      <c r="M4" s="7"/>
      <c r="N4" s="8"/>
      <c r="O4" s="7"/>
      <c r="P4" s="8"/>
      <c r="Q4" s="4"/>
      <c r="R4" s="10" t="s">
        <v>53</v>
      </c>
    </row>
    <row r="5" spans="2:29" s="21" customFormat="1" ht="17.25" customHeight="1" x14ac:dyDescent="0.5">
      <c r="B5" s="20"/>
      <c r="D5" s="22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4"/>
      <c r="R5" s="22"/>
    </row>
    <row r="6" spans="2:29" s="21" customFormat="1" ht="17.25" customHeight="1" thickBot="1" x14ac:dyDescent="0.55000000000000004">
      <c r="B6" s="25" t="s">
        <v>0</v>
      </c>
      <c r="C6" s="26"/>
      <c r="D6" s="27">
        <v>100</v>
      </c>
      <c r="E6" s="27">
        <f>D67</f>
        <v>100</v>
      </c>
      <c r="F6" s="27">
        <f t="shared" ref="F6:P6" si="0">E67</f>
        <v>-20</v>
      </c>
      <c r="G6" s="28">
        <f t="shared" si="0"/>
        <v>4230</v>
      </c>
      <c r="H6" s="29">
        <f t="shared" si="0"/>
        <v>-321</v>
      </c>
      <c r="I6" s="27">
        <f t="shared" si="0"/>
        <v>159</v>
      </c>
      <c r="J6" s="27">
        <f t="shared" si="0"/>
        <v>4</v>
      </c>
      <c r="K6" s="27">
        <f t="shared" si="0"/>
        <v>7804</v>
      </c>
      <c r="L6" s="27">
        <f t="shared" si="0"/>
        <v>6604</v>
      </c>
      <c r="M6" s="27">
        <f t="shared" si="0"/>
        <v>804</v>
      </c>
      <c r="N6" s="27">
        <f t="shared" si="0"/>
        <v>4604</v>
      </c>
      <c r="O6" s="27">
        <f t="shared" si="0"/>
        <v>8404</v>
      </c>
      <c r="P6" s="28">
        <f t="shared" si="0"/>
        <v>12604</v>
      </c>
      <c r="Q6" s="30"/>
      <c r="R6" s="29"/>
      <c r="S6" s="31"/>
      <c r="AC6" s="32"/>
    </row>
    <row r="7" spans="2:29" s="21" customFormat="1" ht="17.25" customHeight="1" x14ac:dyDescent="0.35">
      <c r="Q7" s="33"/>
    </row>
    <row r="8" spans="2:29" s="21" customFormat="1" ht="17.25" customHeight="1" x14ac:dyDescent="0.35">
      <c r="B8" s="34" t="s">
        <v>11</v>
      </c>
      <c r="Q8" s="33"/>
    </row>
    <row r="9" spans="2:29" s="21" customFormat="1" ht="17.25" customHeight="1" x14ac:dyDescent="0.35"/>
    <row r="10" spans="2:29" s="21" customFormat="1" ht="17.25" customHeight="1" x14ac:dyDescent="0.35">
      <c r="B10" s="35" t="s">
        <v>1</v>
      </c>
      <c r="C10" s="33"/>
      <c r="D10" s="36"/>
      <c r="E10" s="36">
        <v>20000</v>
      </c>
      <c r="F10" s="36">
        <v>10000</v>
      </c>
      <c r="G10" s="36">
        <v>13000</v>
      </c>
      <c r="H10" s="36">
        <v>18000</v>
      </c>
      <c r="I10" s="36">
        <v>16000</v>
      </c>
      <c r="J10" s="36">
        <v>20000</v>
      </c>
      <c r="K10" s="36">
        <v>15000</v>
      </c>
      <c r="L10" s="36">
        <v>10000</v>
      </c>
      <c r="M10" s="36">
        <v>20000</v>
      </c>
      <c r="N10" s="36">
        <v>20000</v>
      </c>
      <c r="O10" s="36">
        <v>20000</v>
      </c>
      <c r="P10" s="36">
        <v>20000</v>
      </c>
      <c r="Q10" s="37"/>
      <c r="R10" s="38">
        <f>SUM(Encaissements[[#This Row],[Période 0]:[Période 12]])</f>
        <v>202000</v>
      </c>
    </row>
    <row r="11" spans="2:29" s="21" customFormat="1" ht="17.25" customHeight="1" x14ac:dyDescent="0.35">
      <c r="B11" s="35" t="s">
        <v>10</v>
      </c>
      <c r="C11" s="33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7"/>
      <c r="R11" s="38">
        <f>SUM(Encaissements[[#This Row],[Période 0]:[Période 12]])</f>
        <v>0</v>
      </c>
    </row>
    <row r="12" spans="2:29" s="21" customFormat="1" ht="17.25" customHeight="1" x14ac:dyDescent="0.35">
      <c r="B12" s="35" t="s">
        <v>15</v>
      </c>
      <c r="C12" s="33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7"/>
      <c r="R12" s="38">
        <f>SUM(Encaissements[[#This Row],[Période 0]:[Période 12]])</f>
        <v>0</v>
      </c>
    </row>
    <row r="13" spans="2:29" s="21" customFormat="1" ht="17.25" customHeight="1" x14ac:dyDescent="0.35">
      <c r="B13" s="35" t="s">
        <v>16</v>
      </c>
      <c r="C13" s="33"/>
      <c r="D13" s="36"/>
      <c r="E13" s="36">
        <v>400</v>
      </c>
      <c r="F13" s="36">
        <v>400</v>
      </c>
      <c r="G13" s="36"/>
      <c r="H13" s="36">
        <v>400</v>
      </c>
      <c r="I13" s="36"/>
      <c r="J13" s="36"/>
      <c r="K13" s="36"/>
      <c r="L13" s="36">
        <v>400</v>
      </c>
      <c r="M13" s="36"/>
      <c r="N13" s="36"/>
      <c r="O13" s="36">
        <v>400</v>
      </c>
      <c r="P13" s="36"/>
      <c r="Q13" s="37"/>
      <c r="R13" s="38">
        <f>SUM(Encaissements[[#This Row],[Période 0]:[Période 12]])</f>
        <v>2000</v>
      </c>
    </row>
    <row r="14" spans="2:29" s="21" customFormat="1" ht="17.25" customHeight="1" x14ac:dyDescent="0.35">
      <c r="B14" s="35" t="s">
        <v>14</v>
      </c>
      <c r="C14" s="33"/>
      <c r="D14" s="36"/>
      <c r="E14" s="36"/>
      <c r="F14" s="36">
        <v>10000</v>
      </c>
      <c r="G14" s="36"/>
      <c r="H14" s="36"/>
      <c r="I14" s="36">
        <v>45</v>
      </c>
      <c r="J14" s="36"/>
      <c r="K14" s="36"/>
      <c r="L14" s="36"/>
      <c r="M14" s="36"/>
      <c r="N14" s="36"/>
      <c r="O14" s="36"/>
      <c r="P14" s="36"/>
      <c r="Q14" s="37"/>
      <c r="R14" s="38">
        <f>SUM(Encaissements[[#This Row],[Période 0]:[Période 12]])</f>
        <v>10045</v>
      </c>
    </row>
    <row r="15" spans="2:29" s="21" customFormat="1" ht="17.25" customHeight="1" x14ac:dyDescent="0.35">
      <c r="B15" s="35" t="s">
        <v>13</v>
      </c>
      <c r="C15" s="33"/>
      <c r="D15" s="36"/>
      <c r="E15" s="36">
        <v>800</v>
      </c>
      <c r="F15" s="36"/>
      <c r="G15" s="36">
        <v>75</v>
      </c>
      <c r="H15" s="36"/>
      <c r="I15" s="36"/>
      <c r="J15" s="36"/>
      <c r="K15" s="36"/>
      <c r="L15" s="36"/>
      <c r="M15" s="36"/>
      <c r="N15" s="36"/>
      <c r="O15" s="36"/>
      <c r="P15" s="36"/>
      <c r="Q15" s="37"/>
      <c r="R15" s="38">
        <f>SUM(Encaissements[[#This Row],[Période 0]:[Période 12]])</f>
        <v>875</v>
      </c>
    </row>
    <row r="16" spans="2:29" s="21" customFormat="1" ht="17.25" customHeight="1" x14ac:dyDescent="0.35">
      <c r="B16" s="35" t="s">
        <v>52</v>
      </c>
      <c r="C16" s="33"/>
      <c r="D16" s="36"/>
      <c r="E16" s="36"/>
      <c r="F16" s="36"/>
      <c r="G16" s="36"/>
      <c r="H16" s="36"/>
      <c r="I16" s="36"/>
      <c r="J16" s="36">
        <v>4000</v>
      </c>
      <c r="K16" s="36"/>
      <c r="L16" s="36"/>
      <c r="M16" s="36"/>
      <c r="N16" s="36"/>
      <c r="O16" s="36"/>
      <c r="P16" s="36"/>
      <c r="Q16" s="37"/>
      <c r="R16" s="38">
        <f>SUM(Encaissements[[#This Row],[Période 0]:[Période 12]])</f>
        <v>4000</v>
      </c>
    </row>
    <row r="17" spans="2:29" s="21" customFormat="1" ht="17.25" customHeight="1" x14ac:dyDescent="0.35">
      <c r="B17" s="35" t="s">
        <v>12</v>
      </c>
      <c r="C17" s="39"/>
      <c r="D17" s="36"/>
      <c r="E17" s="36">
        <v>50</v>
      </c>
      <c r="F17" s="36">
        <v>50</v>
      </c>
      <c r="G17" s="36">
        <v>50</v>
      </c>
      <c r="H17" s="36">
        <v>50</v>
      </c>
      <c r="I17" s="36"/>
      <c r="J17" s="36"/>
      <c r="K17" s="36"/>
      <c r="L17" s="36"/>
      <c r="M17" s="36"/>
      <c r="N17" s="36"/>
      <c r="O17" s="36"/>
      <c r="P17" s="36"/>
      <c r="Q17" s="37"/>
      <c r="R17" s="38">
        <f>SUM(Encaissements[[#This Row],[Période 0]:[Période 12]])</f>
        <v>200</v>
      </c>
    </row>
    <row r="18" spans="2:29" s="21" customFormat="1" ht="17.25" customHeight="1" thickBot="1" x14ac:dyDescent="0.4">
      <c r="B18" s="40" t="s">
        <v>17</v>
      </c>
      <c r="C18" s="41"/>
      <c r="D18" s="42">
        <f>SUBTOTAL(109,Encaissements[Période 0])</f>
        <v>0</v>
      </c>
      <c r="E18" s="42">
        <f>SUBTOTAL(109,Encaissements[Période 1])</f>
        <v>21250</v>
      </c>
      <c r="F18" s="42">
        <f>SUBTOTAL(109,Encaissements[Période 2])</f>
        <v>20450</v>
      </c>
      <c r="G18" s="42">
        <f>SUBTOTAL(109,Encaissements[Période 3])</f>
        <v>13125</v>
      </c>
      <c r="H18" s="42">
        <f>SUBTOTAL(109,Encaissements[Période 4])</f>
        <v>18450</v>
      </c>
      <c r="I18" s="42">
        <f>SUBTOTAL(109,Encaissements[Période 5])</f>
        <v>16045</v>
      </c>
      <c r="J18" s="42">
        <f>SUBTOTAL(109,Encaissements[Période 6])</f>
        <v>24000</v>
      </c>
      <c r="K18" s="42">
        <f>SUBTOTAL(109,Encaissements[Période 7])</f>
        <v>15000</v>
      </c>
      <c r="L18" s="42">
        <f>SUBTOTAL(109,Encaissements[Période 8])</f>
        <v>10400</v>
      </c>
      <c r="M18" s="42">
        <f>SUBTOTAL(109,Encaissements[Période 9])</f>
        <v>20000</v>
      </c>
      <c r="N18" s="42">
        <f>SUBTOTAL(109,Encaissements[Période 10])</f>
        <v>20000</v>
      </c>
      <c r="O18" s="42">
        <f>SUBTOTAL(109,Encaissements[Période 11])</f>
        <v>20400</v>
      </c>
      <c r="P18" s="42">
        <f>SUBTOTAL(109,Encaissements[Période 12])</f>
        <v>20000</v>
      </c>
      <c r="Q18" s="43"/>
      <c r="R18" s="42">
        <f>SUBTOTAL(109,Encaissements[Total])</f>
        <v>219120</v>
      </c>
    </row>
    <row r="19" spans="2:29" s="21" customFormat="1" ht="17.25" customHeight="1" thickTop="1" thickBot="1" x14ac:dyDescent="0.4">
      <c r="B19" s="44" t="s">
        <v>2</v>
      </c>
      <c r="C19" s="45"/>
      <c r="D19" s="46">
        <f>D6+SUM(Encaissements[Période 0])</f>
        <v>100</v>
      </c>
      <c r="E19" s="47">
        <f>E6+SUM(Encaissements[Période 1])</f>
        <v>21350</v>
      </c>
      <c r="F19" s="48">
        <f>F6+SUM(Encaissements[Période 2])</f>
        <v>20430</v>
      </c>
      <c r="G19" s="46">
        <f>G6+SUM(Encaissements[Période 3])</f>
        <v>17355</v>
      </c>
      <c r="H19" s="46">
        <f>H6+SUM(Encaissements[Période 4])</f>
        <v>18129</v>
      </c>
      <c r="I19" s="46">
        <f>I6+SUM(Encaissements[Période 5])</f>
        <v>16204</v>
      </c>
      <c r="J19" s="46">
        <f>J6+SUM(Encaissements[Période 6])</f>
        <v>24004</v>
      </c>
      <c r="K19" s="46">
        <f>K6+SUM(Encaissements[Période 7])</f>
        <v>22804</v>
      </c>
      <c r="L19" s="46">
        <f>L6+SUM(Encaissements[Période 8])</f>
        <v>17004</v>
      </c>
      <c r="M19" s="46">
        <f>M6+SUM(Encaissements[Période 9])</f>
        <v>20804</v>
      </c>
      <c r="N19" s="46">
        <f>N6+SUM(Encaissements[Période 10])</f>
        <v>24604</v>
      </c>
      <c r="O19" s="47">
        <f>O6+SUM(Encaissements[Période 11])</f>
        <v>28804</v>
      </c>
      <c r="P19" s="48">
        <f>P6+SUM(Encaissements[Période 12])</f>
        <v>32604</v>
      </c>
      <c r="Q19" s="49"/>
      <c r="R19" s="46">
        <f>R6+SUM(Encaissements[Total])</f>
        <v>219120</v>
      </c>
      <c r="S19" s="50"/>
      <c r="AC19" s="32"/>
    </row>
    <row r="20" spans="2:29" s="21" customFormat="1" ht="17.25" customHeight="1" x14ac:dyDescent="0.5"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</row>
    <row r="21" spans="2:29" s="21" customFormat="1" ht="17.25" customHeight="1" x14ac:dyDescent="0.5">
      <c r="B21" s="52" t="s">
        <v>48</v>
      </c>
      <c r="C21" s="33"/>
      <c r="Q21" s="33"/>
    </row>
    <row r="22" spans="2:29" s="21" customFormat="1" ht="17.25" customHeight="1" x14ac:dyDescent="0.35">
      <c r="B22" s="21" t="s">
        <v>54</v>
      </c>
    </row>
    <row r="23" spans="2:29" s="21" customFormat="1" ht="17.25" customHeight="1" x14ac:dyDescent="0.35">
      <c r="B23" s="53" t="s">
        <v>7</v>
      </c>
      <c r="C23" s="33"/>
      <c r="D23" s="54"/>
      <c r="E23" s="54">
        <v>400</v>
      </c>
      <c r="F23" s="54"/>
      <c r="G23" s="54">
        <v>226</v>
      </c>
      <c r="H23" s="54">
        <v>700</v>
      </c>
      <c r="I23" s="54"/>
      <c r="J23" s="54"/>
      <c r="K23" s="54"/>
      <c r="L23" s="54"/>
      <c r="M23" s="54"/>
      <c r="N23" s="54"/>
      <c r="O23" s="54"/>
      <c r="P23" s="54"/>
      <c r="Q23" s="43"/>
      <c r="R23" s="55">
        <f>SUM(Décaissements[[#This Row],[Période 0]:[Période 12]])</f>
        <v>1326</v>
      </c>
      <c r="S23" s="56"/>
    </row>
    <row r="24" spans="2:29" s="21" customFormat="1" ht="17.25" customHeight="1" x14ac:dyDescent="0.35">
      <c r="B24" s="53" t="s">
        <v>8</v>
      </c>
      <c r="C24" s="33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43"/>
      <c r="R24" s="55">
        <f>SUM(Décaissements[[#This Row],[Période 0]:[Période 12]])</f>
        <v>0</v>
      </c>
      <c r="S24" s="56"/>
    </row>
    <row r="25" spans="2:29" s="21" customFormat="1" ht="17.25" customHeight="1" x14ac:dyDescent="0.35">
      <c r="B25" s="53" t="s">
        <v>9</v>
      </c>
      <c r="C25" s="33"/>
      <c r="D25" s="54"/>
      <c r="E25" s="54">
        <v>2500</v>
      </c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43"/>
      <c r="R25" s="55">
        <f>SUM(Décaissements[[#This Row],[Période 0]:[Période 12]])</f>
        <v>2500</v>
      </c>
      <c r="S25" s="56"/>
    </row>
    <row r="26" spans="2:29" s="21" customFormat="1" ht="17.25" customHeight="1" x14ac:dyDescent="0.35">
      <c r="B26" s="53" t="s">
        <v>19</v>
      </c>
      <c r="C26" s="33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43"/>
      <c r="R26" s="55">
        <f>SUM(Décaissements[[#This Row],[Période 0]:[Période 12]])</f>
        <v>0</v>
      </c>
      <c r="S26" s="56"/>
    </row>
    <row r="27" spans="2:29" s="21" customFormat="1" ht="17.25" customHeight="1" x14ac:dyDescent="0.35">
      <c r="B27" s="53" t="s">
        <v>20</v>
      </c>
      <c r="C27" s="33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43"/>
      <c r="R27" s="55">
        <f>SUM(Décaissements[[#This Row],[Période 0]:[Période 12]])</f>
        <v>0</v>
      </c>
      <c r="S27" s="56"/>
    </row>
    <row r="28" spans="2:29" s="21" customFormat="1" ht="17.25" customHeight="1" x14ac:dyDescent="0.35">
      <c r="B28" s="53" t="s">
        <v>59</v>
      </c>
      <c r="C28" s="33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43"/>
      <c r="R28" s="55">
        <f>SUM(Décaissements[[#This Row],[Période 0]:[Période 12]])</f>
        <v>0</v>
      </c>
      <c r="S28" s="56"/>
    </row>
    <row r="29" spans="2:29" s="21" customFormat="1" ht="17.25" customHeight="1" x14ac:dyDescent="0.35">
      <c r="B29" s="53" t="s">
        <v>18</v>
      </c>
      <c r="C29" s="33"/>
      <c r="D29" s="54"/>
      <c r="E29" s="54"/>
      <c r="F29" s="54"/>
      <c r="G29" s="54">
        <v>270</v>
      </c>
      <c r="H29" s="54"/>
      <c r="I29" s="54"/>
      <c r="J29" s="54"/>
      <c r="K29" s="54"/>
      <c r="L29" s="54"/>
      <c r="M29" s="54"/>
      <c r="N29" s="54"/>
      <c r="O29" s="54"/>
      <c r="P29" s="54"/>
      <c r="Q29" s="43"/>
      <c r="R29" s="55">
        <f>SUM(Décaissements[[#This Row],[Période 0]:[Période 12]])</f>
        <v>270</v>
      </c>
      <c r="S29" s="56"/>
    </row>
    <row r="30" spans="2:29" s="21" customFormat="1" ht="17.25" customHeight="1" x14ac:dyDescent="0.35">
      <c r="B30" s="53" t="s">
        <v>21</v>
      </c>
      <c r="C30" s="33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43"/>
      <c r="R30" s="55">
        <f>SUM(Décaissements[[#This Row],[Période 0]:[Période 12]])</f>
        <v>0</v>
      </c>
      <c r="S30" s="56"/>
    </row>
    <row r="31" spans="2:29" s="21" customFormat="1" ht="17.25" customHeight="1" x14ac:dyDescent="0.35">
      <c r="B31" s="53" t="s">
        <v>22</v>
      </c>
      <c r="C31" s="33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43"/>
      <c r="R31" s="55">
        <f>SUM(Décaissements[[#This Row],[Période 0]:[Période 12]])</f>
        <v>0</v>
      </c>
      <c r="S31" s="56"/>
    </row>
    <row r="32" spans="2:29" s="21" customFormat="1" ht="17.25" customHeight="1" x14ac:dyDescent="0.35">
      <c r="B32" s="53" t="s">
        <v>23</v>
      </c>
      <c r="C32" s="33"/>
      <c r="D32" s="54"/>
      <c r="E32" s="54">
        <v>5000</v>
      </c>
      <c r="F32" s="54">
        <v>5000</v>
      </c>
      <c r="G32" s="54">
        <v>5000</v>
      </c>
      <c r="H32" s="54">
        <v>5000</v>
      </c>
      <c r="I32" s="54">
        <v>5000</v>
      </c>
      <c r="J32" s="54">
        <v>5000</v>
      </c>
      <c r="K32" s="54">
        <v>5000</v>
      </c>
      <c r="L32" s="54">
        <v>5000</v>
      </c>
      <c r="M32" s="54">
        <v>5000</v>
      </c>
      <c r="N32" s="54">
        <v>5000</v>
      </c>
      <c r="O32" s="54">
        <v>5000</v>
      </c>
      <c r="P32" s="54">
        <v>5000</v>
      </c>
      <c r="Q32" s="43"/>
      <c r="R32" s="55">
        <f>SUM(Décaissements[[#This Row],[Période 0]:[Période 12]])</f>
        <v>60000</v>
      </c>
      <c r="S32" s="56"/>
    </row>
    <row r="33" spans="2:19" s="21" customFormat="1" ht="17.25" customHeight="1" x14ac:dyDescent="0.35">
      <c r="B33" s="53" t="s">
        <v>24</v>
      </c>
      <c r="C33" s="33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43"/>
      <c r="R33" s="55">
        <f>SUM(Décaissements[[#This Row],[Période 0]:[Période 12]])</f>
        <v>0</v>
      </c>
      <c r="S33" s="56"/>
    </row>
    <row r="34" spans="2:19" s="21" customFormat="1" ht="17.25" customHeight="1" x14ac:dyDescent="0.35">
      <c r="B34" s="53" t="s">
        <v>58</v>
      </c>
      <c r="C34" s="33"/>
      <c r="D34" s="54"/>
      <c r="E34" s="54">
        <v>470</v>
      </c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43"/>
      <c r="R34" s="55">
        <f>SUM(Décaissements[[#This Row],[Période 0]:[Période 12]])</f>
        <v>470</v>
      </c>
      <c r="S34" s="56"/>
    </row>
    <row r="35" spans="2:19" s="21" customFormat="1" ht="17.25" customHeight="1" x14ac:dyDescent="0.35">
      <c r="B35" s="53" t="s">
        <v>26</v>
      </c>
      <c r="C35" s="33"/>
      <c r="D35" s="54"/>
      <c r="E35" s="54"/>
      <c r="F35" s="54"/>
      <c r="G35" s="54"/>
      <c r="H35" s="54">
        <v>700</v>
      </c>
      <c r="I35" s="54"/>
      <c r="J35" s="54"/>
      <c r="K35" s="54"/>
      <c r="L35" s="54"/>
      <c r="M35" s="54"/>
      <c r="N35" s="54"/>
      <c r="O35" s="54"/>
      <c r="P35" s="54"/>
      <c r="Q35" s="43"/>
      <c r="R35" s="55">
        <f>SUM(Décaissements[[#This Row],[Période 0]:[Période 12]])</f>
        <v>700</v>
      </c>
      <c r="S35" s="56"/>
    </row>
    <row r="36" spans="2:19" s="21" customFormat="1" ht="17.25" customHeight="1" x14ac:dyDescent="0.35">
      <c r="B36" s="53" t="s">
        <v>27</v>
      </c>
      <c r="C36" s="33"/>
      <c r="D36" s="54"/>
      <c r="E36" s="54">
        <v>1700</v>
      </c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43"/>
      <c r="R36" s="55">
        <f>SUM(Décaissements[[#This Row],[Période 0]:[Période 12]])</f>
        <v>1700</v>
      </c>
      <c r="S36" s="56"/>
    </row>
    <row r="37" spans="2:19" s="21" customFormat="1" ht="17.25" customHeight="1" x14ac:dyDescent="0.35">
      <c r="B37" s="53" t="s">
        <v>28</v>
      </c>
      <c r="C37" s="33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43"/>
      <c r="R37" s="55">
        <f>SUM(Décaissements[[#This Row],[Période 0]:[Période 12]])</f>
        <v>0</v>
      </c>
      <c r="S37" s="56"/>
    </row>
    <row r="38" spans="2:19" s="21" customFormat="1" ht="17.25" customHeight="1" x14ac:dyDescent="0.35">
      <c r="B38" s="53" t="s">
        <v>29</v>
      </c>
      <c r="C38" s="33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43"/>
      <c r="R38" s="55">
        <f>SUM(Décaissements[[#This Row],[Période 0]:[Période 12]])</f>
        <v>0</v>
      </c>
      <c r="S38" s="56"/>
    </row>
    <row r="39" spans="2:19" s="21" customFormat="1" ht="17.25" customHeight="1" x14ac:dyDescent="0.35">
      <c r="B39" s="53" t="s">
        <v>32</v>
      </c>
      <c r="C39" s="33"/>
      <c r="D39" s="54"/>
      <c r="E39" s="54"/>
      <c r="F39" s="54"/>
      <c r="G39" s="54">
        <v>500</v>
      </c>
      <c r="H39" s="54"/>
      <c r="I39" s="54"/>
      <c r="J39" s="54"/>
      <c r="K39" s="54"/>
      <c r="L39" s="54"/>
      <c r="M39" s="54"/>
      <c r="N39" s="54"/>
      <c r="O39" s="54"/>
      <c r="P39" s="54"/>
      <c r="Q39" s="43"/>
      <c r="R39" s="55">
        <f>SUM(Décaissements[[#This Row],[Période 0]:[Période 12]])</f>
        <v>500</v>
      </c>
      <c r="S39" s="56"/>
    </row>
    <row r="40" spans="2:19" s="21" customFormat="1" ht="17.25" customHeight="1" x14ac:dyDescent="0.35">
      <c r="B40" s="53" t="s">
        <v>31</v>
      </c>
      <c r="C40" s="33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43"/>
      <c r="R40" s="55">
        <f>SUM(Décaissements[[#This Row],[Période 0]:[Période 12]])</f>
        <v>0</v>
      </c>
      <c r="S40" s="56"/>
    </row>
    <row r="41" spans="2:19" s="21" customFormat="1" ht="17.25" customHeight="1" x14ac:dyDescent="0.35">
      <c r="B41" s="53" t="s">
        <v>33</v>
      </c>
      <c r="C41" s="33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43"/>
      <c r="R41" s="55">
        <f>SUM(Décaissements[[#This Row],[Période 0]:[Période 12]])</f>
        <v>0</v>
      </c>
      <c r="S41" s="56"/>
    </row>
    <row r="42" spans="2:19" s="21" customFormat="1" ht="17.25" customHeight="1" x14ac:dyDescent="0.35">
      <c r="B42" s="53" t="s">
        <v>34</v>
      </c>
      <c r="C42" s="33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7"/>
      <c r="R42" s="55">
        <f>SUM(Décaissements[[#This Row],[Période 0]:[Période 12]])</f>
        <v>0</v>
      </c>
      <c r="S42" s="56"/>
    </row>
    <row r="43" spans="2:19" s="21" customFormat="1" ht="17.25" customHeight="1" x14ac:dyDescent="0.35">
      <c r="B43" s="53" t="s">
        <v>36</v>
      </c>
      <c r="C43" s="33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7"/>
      <c r="R43" s="55">
        <f>SUM(Décaissements[[#This Row],[Période 0]:[Période 12]])</f>
        <v>0</v>
      </c>
      <c r="S43" s="56"/>
    </row>
    <row r="44" spans="2:19" s="21" customFormat="1" ht="17.25" customHeight="1" x14ac:dyDescent="0.35">
      <c r="B44" s="53" t="s">
        <v>35</v>
      </c>
      <c r="C44" s="33"/>
      <c r="D44" s="54"/>
      <c r="E44" s="54"/>
      <c r="F44" s="54"/>
      <c r="G44" s="54">
        <v>280</v>
      </c>
      <c r="H44" s="54">
        <v>370</v>
      </c>
      <c r="I44" s="54"/>
      <c r="J44" s="54"/>
      <c r="K44" s="54"/>
      <c r="L44" s="54"/>
      <c r="M44" s="54"/>
      <c r="N44" s="54"/>
      <c r="O44" s="54"/>
      <c r="P44" s="54"/>
      <c r="Q44" s="57"/>
      <c r="R44" s="55">
        <f>SUM(Décaissements[[#This Row],[Période 0]:[Période 12]])</f>
        <v>650</v>
      </c>
      <c r="S44" s="56"/>
    </row>
    <row r="45" spans="2:19" s="21" customFormat="1" ht="17.25" customHeight="1" x14ac:dyDescent="0.35">
      <c r="B45" s="53" t="s">
        <v>37</v>
      </c>
      <c r="C45" s="33"/>
      <c r="D45" s="54"/>
      <c r="E45" s="54">
        <v>200</v>
      </c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7"/>
      <c r="R45" s="55">
        <f>SUM(Décaissements[[#This Row],[Période 0]:[Période 12]])</f>
        <v>200</v>
      </c>
      <c r="S45" s="56"/>
    </row>
    <row r="46" spans="2:19" s="21" customFormat="1" ht="17.25" customHeight="1" x14ac:dyDescent="0.35">
      <c r="B46" s="53" t="s">
        <v>38</v>
      </c>
      <c r="C46" s="33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7"/>
      <c r="R46" s="55">
        <f>SUM(Décaissements[[#This Row],[Période 0]:[Période 12]])</f>
        <v>0</v>
      </c>
      <c r="S46" s="56"/>
    </row>
    <row r="47" spans="2:19" s="21" customFormat="1" ht="17.25" customHeight="1" x14ac:dyDescent="0.35">
      <c r="B47" s="53" t="s">
        <v>39</v>
      </c>
      <c r="C47" s="33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7"/>
      <c r="R47" s="55">
        <f>SUM(Décaissements[[#This Row],[Période 0]:[Période 12]])</f>
        <v>0</v>
      </c>
      <c r="S47" s="56"/>
    </row>
    <row r="48" spans="2:19" s="21" customFormat="1" ht="17.25" customHeight="1" x14ac:dyDescent="0.35">
      <c r="B48" s="53" t="s">
        <v>40</v>
      </c>
      <c r="C48" s="33"/>
      <c r="D48" s="54"/>
      <c r="E48" s="54">
        <v>10000</v>
      </c>
      <c r="F48" s="54">
        <v>10000</v>
      </c>
      <c r="G48" s="54">
        <v>10000</v>
      </c>
      <c r="H48" s="54">
        <v>10000</v>
      </c>
      <c r="I48" s="54">
        <v>10000</v>
      </c>
      <c r="J48" s="54">
        <v>10000</v>
      </c>
      <c r="K48" s="54">
        <v>10000</v>
      </c>
      <c r="L48" s="54">
        <v>10000</v>
      </c>
      <c r="M48" s="54">
        <v>10000</v>
      </c>
      <c r="N48" s="54">
        <v>10000</v>
      </c>
      <c r="O48" s="54">
        <v>10000</v>
      </c>
      <c r="P48" s="54">
        <v>10000</v>
      </c>
      <c r="Q48" s="57"/>
      <c r="R48" s="55">
        <f>SUM(Décaissements[[#This Row],[Période 0]:[Période 12]])</f>
        <v>120000</v>
      </c>
      <c r="S48" s="56"/>
    </row>
    <row r="49" spans="2:19" s="21" customFormat="1" ht="17.25" customHeight="1" x14ac:dyDescent="0.35">
      <c r="B49" s="53" t="s">
        <v>41</v>
      </c>
      <c r="C49" s="33"/>
      <c r="D49" s="54"/>
      <c r="E49" s="54">
        <v>1000</v>
      </c>
      <c r="F49" s="54">
        <v>1000</v>
      </c>
      <c r="G49" s="54">
        <v>1000</v>
      </c>
      <c r="H49" s="54">
        <v>1000</v>
      </c>
      <c r="I49" s="54">
        <v>1000</v>
      </c>
      <c r="J49" s="54">
        <v>1000</v>
      </c>
      <c r="K49" s="54">
        <v>1000</v>
      </c>
      <c r="L49" s="54">
        <v>1000</v>
      </c>
      <c r="M49" s="54">
        <v>1000</v>
      </c>
      <c r="N49" s="54">
        <v>1000</v>
      </c>
      <c r="O49" s="54">
        <v>1000</v>
      </c>
      <c r="P49" s="54">
        <v>1000</v>
      </c>
      <c r="Q49" s="57"/>
      <c r="R49" s="55">
        <f>SUM(Décaissements[[#This Row],[Période 0]:[Période 12]])</f>
        <v>12000</v>
      </c>
      <c r="S49" s="56"/>
    </row>
    <row r="50" spans="2:19" s="21" customFormat="1" ht="17.25" customHeight="1" x14ac:dyDescent="0.35">
      <c r="B50" s="53" t="s">
        <v>25</v>
      </c>
      <c r="C50" s="33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7"/>
      <c r="R50" s="55">
        <f>SUM(Décaissements[[#This Row],[Période 0]:[Période 12]])</f>
        <v>0</v>
      </c>
      <c r="S50" s="56"/>
    </row>
    <row r="51" spans="2:19" s="21" customFormat="1" ht="17.25" customHeight="1" x14ac:dyDescent="0.35">
      <c r="B51" s="53" t="s">
        <v>42</v>
      </c>
      <c r="C51" s="33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7"/>
      <c r="R51" s="55">
        <f>SUM(Décaissements[[#This Row],[Période 0]:[Période 12]])</f>
        <v>0</v>
      </c>
      <c r="S51" s="56"/>
    </row>
    <row r="52" spans="2:19" s="21" customFormat="1" ht="17.25" customHeight="1" x14ac:dyDescent="0.35">
      <c r="B52" s="53" t="s">
        <v>43</v>
      </c>
      <c r="C52" s="33"/>
      <c r="D52" s="54"/>
      <c r="E52" s="54"/>
      <c r="F52" s="54"/>
      <c r="G52" s="54">
        <v>200</v>
      </c>
      <c r="H52" s="54"/>
      <c r="I52" s="54"/>
      <c r="J52" s="54"/>
      <c r="K52" s="54"/>
      <c r="L52" s="54"/>
      <c r="M52" s="54"/>
      <c r="N52" s="54"/>
      <c r="O52" s="54"/>
      <c r="P52" s="54"/>
      <c r="Q52" s="43"/>
      <c r="R52" s="55">
        <f>SUM(Décaissements[[#This Row],[Période 0]:[Période 12]])</f>
        <v>200</v>
      </c>
      <c r="S52" s="56"/>
    </row>
    <row r="53" spans="2:19" s="21" customFormat="1" ht="17.25" customHeight="1" x14ac:dyDescent="0.35">
      <c r="B53" s="53" t="s">
        <v>44</v>
      </c>
      <c r="C53" s="39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8"/>
      <c r="R53" s="55">
        <f>SUM(Décaissements[[#This Row],[Période 0]:[Période 12]])</f>
        <v>0</v>
      </c>
      <c r="S53" s="56"/>
    </row>
    <row r="54" spans="2:19" s="21" customFormat="1" ht="17.25" customHeight="1" x14ac:dyDescent="0.35">
      <c r="B54" s="40" t="s">
        <v>57</v>
      </c>
      <c r="C54" s="59"/>
      <c r="D54" s="60">
        <f>SUBTOTAL(109,Décaissements[Période 0])</f>
        <v>0</v>
      </c>
      <c r="E54" s="60">
        <f>SUBTOTAL(109,Décaissements[Période 1])</f>
        <v>21270</v>
      </c>
      <c r="F54" s="60">
        <f>SUBTOTAL(109,Décaissements[Période 2])</f>
        <v>16000</v>
      </c>
      <c r="G54" s="60">
        <f>SUBTOTAL(109,Décaissements[Période 3])</f>
        <v>17476</v>
      </c>
      <c r="H54" s="60">
        <f>SUBTOTAL(109,Décaissements[Période 4])</f>
        <v>17770</v>
      </c>
      <c r="I54" s="60">
        <f>SUBTOTAL(109,Décaissements[Période 5])</f>
        <v>16000</v>
      </c>
      <c r="J54" s="60">
        <f>SUBTOTAL(109,Décaissements[Période 6])</f>
        <v>16000</v>
      </c>
      <c r="K54" s="60">
        <f>SUBTOTAL(109,Décaissements[Période 7])</f>
        <v>16000</v>
      </c>
      <c r="L54" s="60">
        <f>SUBTOTAL(109,Décaissements[Période 8])</f>
        <v>16000</v>
      </c>
      <c r="M54" s="60">
        <f>SUBTOTAL(109,Décaissements[Période 9])</f>
        <v>16000</v>
      </c>
      <c r="N54" s="60">
        <f>SUBTOTAL(109,Décaissements[Période 10])</f>
        <v>16000</v>
      </c>
      <c r="O54" s="60">
        <f>SUBTOTAL(109,Décaissements[Période 11])</f>
        <v>16000</v>
      </c>
      <c r="P54" s="60">
        <f>SUBTOTAL(109,Décaissements[Période 12])</f>
        <v>16000</v>
      </c>
      <c r="Q54" s="61"/>
      <c r="R54" s="62">
        <f>SUBTOTAL(109,Décaissements[Total])</f>
        <v>200516</v>
      </c>
    </row>
    <row r="55" spans="2:19" s="21" customFormat="1" ht="17.25" customHeight="1" x14ac:dyDescent="0.35"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</row>
    <row r="56" spans="2:19" s="21" customFormat="1" ht="17.25" customHeight="1" x14ac:dyDescent="0.5">
      <c r="B56" s="52" t="s">
        <v>30</v>
      </c>
      <c r="C56" s="45"/>
      <c r="Q56" s="64"/>
    </row>
    <row r="57" spans="2:19" s="21" customFormat="1" ht="17.25" customHeight="1" x14ac:dyDescent="0.35">
      <c r="B57" s="21" t="s">
        <v>55</v>
      </c>
    </row>
    <row r="58" spans="2:19" s="21" customFormat="1" ht="17.25" customHeight="1" x14ac:dyDescent="0.35">
      <c r="B58" s="53" t="s">
        <v>45</v>
      </c>
      <c r="C58" s="33"/>
      <c r="D58" s="54"/>
      <c r="E58" s="54"/>
      <c r="F58" s="54">
        <v>200</v>
      </c>
      <c r="G58" s="54">
        <v>200</v>
      </c>
      <c r="H58" s="54">
        <v>200</v>
      </c>
      <c r="I58" s="54">
        <v>200</v>
      </c>
      <c r="J58" s="54">
        <v>200</v>
      </c>
      <c r="K58" s="54">
        <v>200</v>
      </c>
      <c r="L58" s="54">
        <v>200</v>
      </c>
      <c r="M58" s="54">
        <v>200</v>
      </c>
      <c r="N58" s="54">
        <v>200</v>
      </c>
      <c r="O58" s="54">
        <v>200</v>
      </c>
      <c r="P58" s="54">
        <v>200</v>
      </c>
      <c r="Q58" s="43"/>
      <c r="R58" s="55">
        <f>SUM(Décaissements2[[#This Row],[Période 0]:[Période 12]])</f>
        <v>2200</v>
      </c>
      <c r="S58" s="56"/>
    </row>
    <row r="59" spans="2:19" s="21" customFormat="1" ht="17.25" customHeight="1" x14ac:dyDescent="0.35">
      <c r="B59" s="53" t="s">
        <v>46</v>
      </c>
      <c r="C59" s="33"/>
      <c r="D59" s="54"/>
      <c r="E59" s="54">
        <v>100</v>
      </c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43"/>
      <c r="R59" s="55">
        <f>SUM(Décaissements2[[#This Row],[Période 0]:[Période 12]])</f>
        <v>100</v>
      </c>
      <c r="S59" s="56"/>
    </row>
    <row r="60" spans="2:19" s="21" customFormat="1" ht="17.25" customHeight="1" x14ac:dyDescent="0.35">
      <c r="B60" s="53" t="s">
        <v>47</v>
      </c>
      <c r="C60" s="33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43"/>
      <c r="R60" s="55">
        <f>SUM(Décaissements2[[#This Row],[Période 0]:[Période 12]])</f>
        <v>0</v>
      </c>
      <c r="S60" s="56"/>
    </row>
    <row r="61" spans="2:19" s="21" customFormat="1" ht="17.25" customHeight="1" x14ac:dyDescent="0.35">
      <c r="B61" s="53" t="s">
        <v>50</v>
      </c>
      <c r="C61" s="33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43"/>
      <c r="R61" s="55">
        <f>SUM(Décaissements2[[#This Row],[Période 0]:[Période 12]])</f>
        <v>0</v>
      </c>
      <c r="S61" s="56"/>
    </row>
    <row r="62" spans="2:19" s="21" customFormat="1" ht="17.25" customHeight="1" x14ac:dyDescent="0.35">
      <c r="B62" s="53" t="s">
        <v>49</v>
      </c>
      <c r="C62" s="33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7"/>
      <c r="R62" s="55">
        <f>SUM(Décaissements2[[#This Row],[Période 0]:[Période 12]])</f>
        <v>0</v>
      </c>
      <c r="S62" s="56"/>
    </row>
    <row r="63" spans="2:19" s="65" customFormat="1" ht="17.25" customHeight="1" x14ac:dyDescent="0.5">
      <c r="B63" s="53" t="s">
        <v>51</v>
      </c>
      <c r="C63" s="33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43"/>
      <c r="R63" s="55">
        <f>SUM(Décaissements2[[#This Row],[Période 0]:[Période 12]])</f>
        <v>0</v>
      </c>
      <c r="S63" s="56"/>
    </row>
    <row r="64" spans="2:19" s="21" customFormat="1" ht="17.25" customHeight="1" x14ac:dyDescent="0.5">
      <c r="B64" s="40" t="s">
        <v>56</v>
      </c>
      <c r="C64" s="33"/>
      <c r="D64" s="42">
        <f>SUBTOTAL(109,Décaissements2[Période 0])</f>
        <v>0</v>
      </c>
      <c r="E64" s="42">
        <f>SUBTOTAL(109,Décaissements2[Période 1])</f>
        <v>100</v>
      </c>
      <c r="F64" s="42">
        <f>SUBTOTAL(109,Décaissements2[Période 2])</f>
        <v>200</v>
      </c>
      <c r="G64" s="42">
        <f>SUBTOTAL(109,Décaissements2[Période 3])</f>
        <v>200</v>
      </c>
      <c r="H64" s="42">
        <f>SUBTOTAL(109,Décaissements2[Période 4])</f>
        <v>200</v>
      </c>
      <c r="I64" s="42">
        <f>SUBTOTAL(109,Décaissements2[Période 5])</f>
        <v>200</v>
      </c>
      <c r="J64" s="42">
        <f>SUBTOTAL(109,Décaissements2[Période 6])</f>
        <v>200</v>
      </c>
      <c r="K64" s="42">
        <f>SUBTOTAL(109,Décaissements2[Période 7])</f>
        <v>200</v>
      </c>
      <c r="L64" s="42">
        <f>SUBTOTAL(109,Décaissements2[Période 8])</f>
        <v>200</v>
      </c>
      <c r="M64" s="42">
        <f>SUBTOTAL(109,Décaissements2[Période 9])</f>
        <v>200</v>
      </c>
      <c r="N64" s="42">
        <f>SUBTOTAL(109,Décaissements2[Période 10])</f>
        <v>200</v>
      </c>
      <c r="O64" s="42">
        <f>SUBTOTAL(109,Décaissements2[Période 11])</f>
        <v>200</v>
      </c>
      <c r="P64" s="42">
        <f>SUBTOTAL(109,Décaissements2[Période 12])</f>
        <v>200</v>
      </c>
      <c r="Q64" s="43"/>
      <c r="R64" s="42">
        <f>SUBTOTAL(109,Décaissements2[Total])</f>
        <v>2300</v>
      </c>
      <c r="S64" s="65"/>
    </row>
    <row r="65" spans="2:29" s="21" customFormat="1" ht="17.25" customHeight="1" thickBot="1" x14ac:dyDescent="0.55000000000000004">
      <c r="B65" s="66" t="s">
        <v>5</v>
      </c>
      <c r="C65" s="45"/>
      <c r="D65" s="28">
        <f>SUM(Décaissements[Période 0],Décaissements2[Période 0])</f>
        <v>0</v>
      </c>
      <c r="E65" s="28">
        <f>SUM(Décaissements[Période 1],Décaissements2[Période 1])</f>
        <v>21370</v>
      </c>
      <c r="F65" s="28">
        <f>SUM(Décaissements[Période 2],Décaissements2[Période 2])</f>
        <v>16200</v>
      </c>
      <c r="G65" s="29">
        <f>SUM(Décaissements[Période 3],Décaissements2[Période 3])</f>
        <v>17676</v>
      </c>
      <c r="H65" s="28">
        <f>SUM(Décaissements[Période 4],Décaissements2[Période 4])</f>
        <v>17970</v>
      </c>
      <c r="I65" s="29">
        <f>SUM(Décaissements[Période 5],Décaissements2[Période 5])</f>
        <v>16200</v>
      </c>
      <c r="J65" s="27">
        <f>SUM(Décaissements[Période 6],Décaissements2[Période 6])</f>
        <v>16200</v>
      </c>
      <c r="K65" s="27">
        <f>SUM(Décaissements[Période 7],Décaissements2[Période 7])</f>
        <v>16200</v>
      </c>
      <c r="L65" s="27">
        <f>SUM(Décaissements[Période 8],Décaissements2[Période 8])</f>
        <v>16200</v>
      </c>
      <c r="M65" s="27">
        <f>SUM(Décaissements[Période 9],Décaissements2[Période 9])</f>
        <v>16200</v>
      </c>
      <c r="N65" s="27">
        <f>SUM(Décaissements[Période 10],Décaissements2[Période 10])</f>
        <v>16200</v>
      </c>
      <c r="O65" s="27">
        <f>SUM(Décaissements[Période 11],Décaissements2[Période 11])</f>
        <v>16200</v>
      </c>
      <c r="P65" s="27">
        <f>SUM(Décaissements[Période 12],Décaissements2[Période 12])</f>
        <v>16200</v>
      </c>
      <c r="Q65" s="67"/>
      <c r="R65" s="27">
        <f>SUM(Décaissements[Total],Décaissements2[Total])</f>
        <v>202816</v>
      </c>
      <c r="S65" s="68"/>
      <c r="AC65" s="32"/>
    </row>
    <row r="66" spans="2:29" s="21" customFormat="1" ht="17.25" customHeight="1" x14ac:dyDescent="0.5"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</row>
    <row r="67" spans="2:29" s="21" customFormat="1" ht="17.25" customHeight="1" thickBot="1" x14ac:dyDescent="0.55000000000000004">
      <c r="B67" s="69" t="s">
        <v>3</v>
      </c>
      <c r="C67" s="45"/>
      <c r="D67" s="70">
        <f t="shared" ref="D67:P67" si="1">D19-D65</f>
        <v>100</v>
      </c>
      <c r="E67" s="70">
        <f t="shared" si="1"/>
        <v>-20</v>
      </c>
      <c r="F67" s="70">
        <f t="shared" si="1"/>
        <v>4230</v>
      </c>
      <c r="G67" s="70">
        <f t="shared" si="1"/>
        <v>-321</v>
      </c>
      <c r="H67" s="70">
        <f t="shared" si="1"/>
        <v>159</v>
      </c>
      <c r="I67" s="70">
        <f t="shared" si="1"/>
        <v>4</v>
      </c>
      <c r="J67" s="70">
        <f t="shared" si="1"/>
        <v>7804</v>
      </c>
      <c r="K67" s="71">
        <f t="shared" si="1"/>
        <v>6604</v>
      </c>
      <c r="L67" s="72">
        <f t="shared" si="1"/>
        <v>804</v>
      </c>
      <c r="M67" s="70">
        <f t="shared" si="1"/>
        <v>4604</v>
      </c>
      <c r="N67" s="70">
        <f t="shared" si="1"/>
        <v>8404</v>
      </c>
      <c r="O67" s="70">
        <f t="shared" si="1"/>
        <v>12604</v>
      </c>
      <c r="P67" s="70">
        <f t="shared" si="1"/>
        <v>16404</v>
      </c>
      <c r="Q67" s="73"/>
      <c r="R67" s="70">
        <f>R19-R65</f>
        <v>16304</v>
      </c>
      <c r="S67" s="74"/>
      <c r="AC67" s="32"/>
    </row>
    <row r="71" spans="2:29" ht="20.5" customHeight="1" x14ac:dyDescent="0.35"/>
  </sheetData>
  <mergeCells count="3">
    <mergeCell ref="B20:S20"/>
    <mergeCell ref="B55:S55"/>
    <mergeCell ref="B66:S66"/>
  </mergeCells>
  <phoneticPr fontId="15" type="noConversion"/>
  <conditionalFormatting sqref="E6:P6">
    <cfRule type="expression" dxfId="120" priority="2">
      <formula>E6&lt;0</formula>
    </cfRule>
  </conditionalFormatting>
  <conditionalFormatting sqref="E19:P19">
    <cfRule type="expression" dxfId="119" priority="13">
      <formula>E19&lt;0</formula>
    </cfRule>
  </conditionalFormatting>
  <conditionalFormatting sqref="E65:P65">
    <cfRule type="expression" dxfId="118" priority="8">
      <formula>E65&lt;0</formula>
    </cfRule>
  </conditionalFormatting>
  <conditionalFormatting sqref="E67:P67">
    <cfRule type="expression" dxfId="117" priority="5">
      <formula>E67&lt;0</formula>
    </cfRule>
  </conditionalFormatting>
  <printOptions horizontalCentered="1" verticalCentered="1"/>
  <pageMargins left="0.5" right="0.5" top="0.5" bottom="0.5" header="0.3" footer="0.3"/>
  <pageSetup scale="46" orientation="landscape" r:id="rId1"/>
  <drawing r:id="rId2"/>
  <tableParts count="3">
    <tablePart r:id="rId3"/>
    <tablePart r:id="rId4"/>
    <tablePart r:id="rId5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0B07FC3A-6DE2-4021-BCD7-4A3F459942A3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D6:P6</xm:sqref>
        </x14:conditionalFormatting>
        <x14:conditionalFormatting xmlns:xm="http://schemas.microsoft.com/office/excel/2006/main">
          <x14:cfRule type="iconSet" priority="9" id="{08ACB8C7-C756-40C5-82E8-C0F73A134BDD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D65:P65</xm:sqref>
        </x14:conditionalFormatting>
        <x14:conditionalFormatting xmlns:xm="http://schemas.microsoft.com/office/excel/2006/main">
          <x14:cfRule type="iconSet" priority="6" id="{56EA2842-33D9-4E93-868B-0EC136BD0595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D67:P67</xm:sqref>
        </x14:conditionalFormatting>
        <x14:conditionalFormatting xmlns:xm="http://schemas.microsoft.com/office/excel/2006/main">
          <x14:cfRule type="iconSet" priority="22" id="{3C1E0335-68B6-4E32-9520-0CC0127E0E62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D19:R19</xm:sqref>
        </x14:conditionalFormatting>
        <x14:conditionalFormatting xmlns:xm="http://schemas.microsoft.com/office/excel/2006/main">
          <x14:cfRule type="iconSet" priority="21" id="{2A825BFE-E693-4238-8389-5BCCFE76FDDD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Q6</xm:sqref>
        </x14:conditionalFormatting>
        <x14:conditionalFormatting xmlns:xm="http://schemas.microsoft.com/office/excel/2006/main">
          <x14:cfRule type="iconSet" priority="1" id="{9B40AF20-E6C9-4452-86F7-411B2D5DF520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R6</xm:sqref>
        </x14:conditionalFormatting>
        <x14:conditionalFormatting xmlns:xm="http://schemas.microsoft.com/office/excel/2006/main">
          <x14:cfRule type="iconSet" priority="10" id="{2C9733B6-8BB8-48AE-B530-12B2B81C29F3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R54</xm:sqref>
        </x14:conditionalFormatting>
        <x14:conditionalFormatting xmlns:xm="http://schemas.microsoft.com/office/excel/2006/main">
          <x14:cfRule type="iconSet" priority="7" id="{C316CFDA-6A23-4F78-9F93-87D473278DBC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R65</xm:sqref>
        </x14:conditionalFormatting>
        <x14:conditionalFormatting xmlns:xm="http://schemas.microsoft.com/office/excel/2006/main">
          <x14:cfRule type="iconSet" priority="4" id="{3CF545B1-1300-4C78-981A-AF420B266CD5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Flags" iconId="0"/>
              <x14:cfIcon iconSet="NoIcons" iconId="0"/>
              <x14:cfIcon iconSet="NoIcons" iconId="0"/>
            </x14:iconSet>
          </x14:cfRule>
          <xm:sqref>R67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displayEmptyCellsAs="gap" markers="1" xr2:uid="{00000000-0003-0000-0000-000000000000}">
          <x14:colorSeries theme="0" tint="-0.34998626667073579"/>
          <x14:colorNegative theme="9"/>
          <x14:colorAxis rgb="FF000000"/>
          <x14:colorMarkers theme="9"/>
          <x14:colorFirst theme="4"/>
          <x14:colorLast theme="5"/>
          <x14:colorHigh theme="6"/>
          <x14:colorLow theme="7"/>
          <x14:sparklines>
            <x14:sparkline>
              <xm:f>'Tableau de trésorerie'!D67:P67</xm:f>
              <xm:sqref>S67</xm:sqref>
            </x14:sparkline>
            <x14:sparkline>
              <xm:f>'Tableau de trésorerie'!D19:P19</xm:f>
              <xm:sqref>S19</xm:sqref>
            </x14:sparkline>
            <x14:sparkline>
              <xm:f>'Tableau de trésorerie'!D64:P64</xm:f>
              <xm:sqref>S64</xm:sqref>
            </x14:sparkline>
            <x14:sparkline>
              <xm:f>'Tableau de trésorerie'!D65:P65</xm:f>
              <xm:sqref>S65</xm:sqref>
            </x14:sparkline>
            <x14:sparkline>
              <xm:f>'Tableau de trésorerie'!D54:P54</xm:f>
              <xm:sqref>S54</xm:sqref>
            </x14:sparkline>
            <x14:sparkline>
              <xm:f>'Tableau de trésorerie'!D6:P6</xm:f>
              <xm:sqref>S6</xm:sqref>
            </x14:sparkline>
            <x14:sparkline>
              <xm:f>'Tableau de trésorerie'!D18:P18</xm:f>
              <xm:sqref>S18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C746D-2865-4EDC-81A9-3DA8F8F49C54}">
  <dimension ref="B27:E29"/>
  <sheetViews>
    <sheetView tabSelected="1" topLeftCell="A7" workbookViewId="0">
      <selection activeCell="A7" sqref="A1:XFD1048576"/>
    </sheetView>
  </sheetViews>
  <sheetFormatPr baseColWidth="10" defaultRowHeight="13.5" x14ac:dyDescent="0.35"/>
  <sheetData>
    <row r="27" spans="2:5" ht="19" x14ac:dyDescent="0.35">
      <c r="B27" s="19" t="s">
        <v>74</v>
      </c>
      <c r="C27" s="16"/>
      <c r="D27" s="15"/>
      <c r="E27" s="15"/>
    </row>
    <row r="29" spans="2:5" ht="19" x14ac:dyDescent="0.35">
      <c r="B29" s="18" t="s">
        <v>73</v>
      </c>
      <c r="C29" s="17"/>
    </row>
  </sheetData>
  <hyperlinks>
    <hyperlink ref="B27:C27" r:id="rId1" display="TESTEZ GRATUITEMENT" xr:uid="{0E198CAA-524E-4B48-B260-17FED3F1DD8D}"/>
    <hyperlink ref="B29:C29" r:id="rId2" display="Découvrir Cegid Exabanque" xr:uid="{A411FA82-B4ED-46DA-82D4-7BB021D004FD}"/>
  </hyperlinks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293D4-FCC7-419F-80E0-9163E3CF25E4}">
  <dimension ref="B23:E25"/>
  <sheetViews>
    <sheetView topLeftCell="A4" workbookViewId="0">
      <selection activeCell="A4" sqref="A1:XFD1048576"/>
    </sheetView>
  </sheetViews>
  <sheetFormatPr baseColWidth="10" defaultRowHeight="13.5" x14ac:dyDescent="0.35"/>
  <sheetData>
    <row r="23" spans="2:5" ht="19" x14ac:dyDescent="0.35">
      <c r="B23" s="18" t="s">
        <v>75</v>
      </c>
      <c r="C23" s="18"/>
      <c r="D23" s="18"/>
      <c r="E23" s="18"/>
    </row>
    <row r="25" spans="2:5" ht="19" x14ac:dyDescent="0.35">
      <c r="B25" s="19" t="s">
        <v>76</v>
      </c>
      <c r="C25" s="19"/>
      <c r="D25" s="19"/>
    </row>
  </sheetData>
  <hyperlinks>
    <hyperlink ref="B23" r:id="rId1" display="Découvrir Cegid Exabanque" xr:uid="{29DF0C44-230F-48C6-8CEC-0BDABB7E7F0B}"/>
    <hyperlink ref="B23:E23" r:id="rId2" display="Je découvre la solution CegidAllmybanks" xr:uid="{3029ABFD-DBA2-49FB-A693-2F6F4CF5AC89}"/>
    <hyperlink ref="B25" r:id="rId3" display="TESTEZ GRATUITEMENT" xr:uid="{E044E713-8DD0-4B43-8198-0959D9FB19AF}"/>
    <hyperlink ref="B25:D25" r:id="rId4" location="form" display="Je souhaite une démo" xr:uid="{D041EC8A-C3BC-476C-A5B0-CEA3BDC5DDD2}"/>
  </hyperlinks>
  <pageMargins left="0.7" right="0.7" top="0.75" bottom="0.75" header="0.3" footer="0.3"/>
  <drawing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TemplateFile" ma:contentTypeID="0x01010069924D1ECC420D47A2456556BC94F7370400BDF4491DEA4973499845289601F88B9F" ma:contentTypeVersion="55" ma:contentTypeDescription="Create a new document." ma:contentTypeScope="" ma:versionID="41eb558a2b826e6e4f9defd990175bec">
  <xsd:schema xmlns:xsd="http://www.w3.org/2001/XMLSchema" xmlns:xs="http://www.w3.org/2001/XMLSchema" xmlns:p="http://schemas.microsoft.com/office/2006/metadata/properties" xmlns:ns2="6d93d202-47fc-4405-873a-cab67cc5f1b2" xmlns:ns3="64acb2c5-0a2b-4bda-bd34-58e36cbb80d2" targetNamespace="http://schemas.microsoft.com/office/2006/metadata/properties" ma:root="true" ma:fieldsID="19deea0185cf7bc57eee9b90b1ba2ace" ns2:_="" ns3:_="">
    <xsd:import namespace="6d93d202-47fc-4405-873a-cab67cc5f1b2"/>
    <xsd:import namespace="64acb2c5-0a2b-4bda-bd34-58e36cbb80d2"/>
    <xsd:element name="properties">
      <xsd:complexType>
        <xsd:sequence>
          <xsd:element name="documentManagement">
            <xsd:complexType>
              <xsd:all>
                <xsd:element ref="ns2:AcquiredFrom" minOccurs="0"/>
                <xsd:element ref="ns2:UACurrentWords" minOccurs="0"/>
                <xsd:element ref="ns2:TPApplication" minOccurs="0"/>
                <xsd:element ref="ns2:ApprovalLog" minOccurs="0"/>
                <xsd:element ref="ns2:ApprovalStatus" minOccurs="0"/>
                <xsd:element ref="ns2:AssetStart" minOccurs="0"/>
                <xsd:element ref="ns2:AssetExpire" minOccurs="0"/>
                <xsd:element ref="ns2:AssetId" minOccurs="0"/>
                <xsd:element ref="ns2:IsSearchable" minOccurs="0"/>
                <xsd:element ref="ns2:AssetType" minOccurs="0"/>
                <xsd:element ref="ns2:APAuthor" minOccurs="0"/>
                <xsd:element ref="ns2:AverageRating" minOccurs="0"/>
                <xsd:element ref="ns2:BlockPublish" minOccurs="0"/>
                <xsd:element ref="ns2:BugNumber" minOccurs="0"/>
                <xsd:element ref="ns2:CampaignTagsTaxHTField0" minOccurs="0"/>
                <xsd:element ref="ns2:TPClientViewer" minOccurs="0"/>
                <xsd:element ref="ns2:ClipArtFilename" minOccurs="0"/>
                <xsd:element ref="ns2:TPCommandLine" minOccurs="0"/>
                <xsd:element ref="ns2:TPComponent" minOccurs="0"/>
                <xsd:element ref="ns2:ContentItem" minOccurs="0"/>
                <xsd:element ref="ns2:CrawlForDependencies" minOccurs="0"/>
                <xsd:element ref="ns2:CSXHash" minOccurs="0"/>
                <xsd:element ref="ns2:CSXSubmissionMarket" minOccurs="0"/>
                <xsd:element ref="ns2:CSXUpdate" minOccurs="0"/>
                <xsd:element ref="ns2:IntlLangReviewDate" minOccurs="0"/>
                <xsd:element ref="ns2:IsDeleted" minOccurs="0"/>
                <xsd:element ref="ns2:APDescription" minOccurs="0"/>
                <xsd:element ref="ns2:DirectSourceMarket" minOccurs="0"/>
                <xsd:element ref="ns2:Downloads" minOccurs="0"/>
                <xsd:element ref="ns2:DSATActionTaken" minOccurs="0"/>
                <xsd:element ref="ns2:APEditor" minOccurs="0"/>
                <xsd:element ref="ns2:EditorialStatus" minOccurs="0"/>
                <xsd:element ref="ns2:EditorialTags" minOccurs="0"/>
                <xsd:element ref="ns2:TPExecutable" minOccurs="0"/>
                <xsd:element ref="ns2:FeatureTagsTaxHTField0" minOccurs="0"/>
                <xsd:element ref="ns2:TPFriendlyName" minOccurs="0"/>
                <xsd:element ref="ns2:FriendlyTitle" minOccurs="0"/>
                <xsd:element ref="ns2:PrimaryImageGen" minOccurs="0"/>
                <xsd:element ref="ns2:HandoffToMSDN" minOccurs="0"/>
                <xsd:element ref="ns2:InProjectListLookup" minOccurs="0"/>
                <xsd:element ref="ns2:TPInstallLocation" minOccurs="0"/>
                <xsd:element ref="ns2:InternalTagsTaxHTField0" minOccurs="0"/>
                <xsd:element ref="ns2:IntlLangReview" minOccurs="0"/>
                <xsd:element ref="ns2:IntlLangReviewer" minOccurs="0"/>
                <xsd:element ref="ns2:MarketSpecific" minOccurs="0"/>
                <xsd:element ref="ns2:LastCompleteVersionLookup" minOccurs="0"/>
                <xsd:element ref="ns2:LastHandOff" minOccurs="0"/>
                <xsd:element ref="ns2:LastModifiedDateTime" minOccurs="0"/>
                <xsd:element ref="ns2:LastPreviewErrorLookup" minOccurs="0"/>
                <xsd:element ref="ns2:LastPreviewResultLookup" minOccurs="0"/>
                <xsd:element ref="ns2:LastPreviewAttemptDateLookup" minOccurs="0"/>
                <xsd:element ref="ns2:LastPreviewedByLookup" minOccurs="0"/>
                <xsd:element ref="ns2:LastPreviewTimeLookup" minOccurs="0"/>
                <xsd:element ref="ns2:LastPreviewVersionLookup" minOccurs="0"/>
                <xsd:element ref="ns2:LastPublishErrorLookup" minOccurs="0"/>
                <xsd:element ref="ns2:LastPublishResultLookup" minOccurs="0"/>
                <xsd:element ref="ns2:LastPublishAttemptDateLookup" minOccurs="0"/>
                <xsd:element ref="ns2:LastPublishedByLookup" minOccurs="0"/>
                <xsd:element ref="ns2:LastPublishTimeLookup" minOccurs="0"/>
                <xsd:element ref="ns2:LastPublishVersionLookup" minOccurs="0"/>
                <xsd:element ref="ns2:TPLaunchHelpLinkType" minOccurs="0"/>
                <xsd:element ref="ns2:LegacyData" minOccurs="0"/>
                <xsd:element ref="ns2:TPLaunchHelpLink" minOccurs="0"/>
                <xsd:element ref="ns2:LocComments" minOccurs="0"/>
                <xsd:element ref="ns2:LocLastLocAttemptVersionLookup" minOccurs="0"/>
                <xsd:element ref="ns2:LocLastLocAttemptVersionTypeLookup" minOccurs="0"/>
                <xsd:element ref="ns2:LocManualTestRequired" minOccurs="0"/>
                <xsd:element ref="ns2:LocMarketGroupTiers2" minOccurs="0"/>
                <xsd:element ref="ns2:LocNewPublishedVersionLookup" minOccurs="0"/>
                <xsd:element ref="ns2:LocOverallHandbackStatusLookup" minOccurs="0"/>
                <xsd:element ref="ns2:LocOverallLocStatusLookup" minOccurs="0"/>
                <xsd:element ref="ns2:LocOverallPreviewStatusLookup" minOccurs="0"/>
                <xsd:element ref="ns2:LocOverallPublishStatusLookup" minOccurs="0"/>
                <xsd:element ref="ns2:IntlLocPriority" minOccurs="0"/>
                <xsd:element ref="ns2:LocProcessedForHandoffsLookup" minOccurs="0"/>
                <xsd:element ref="ns2:LocProcessedForMarketsLookup" minOccurs="0"/>
                <xsd:element ref="ns2:LocPublishedDependentAssetsLookup" minOccurs="0"/>
                <xsd:element ref="ns2:LocPublishedLinkedAssetsLookup" minOccurs="0"/>
                <xsd:element ref="ns2:LocRecommendedHandoff" minOccurs="0"/>
                <xsd:element ref="ns2:LocalizationTagsTaxHTField0" minOccurs="0"/>
                <xsd:element ref="ns2:MachineTranslated" minOccurs="0"/>
                <xsd:element ref="ns2:Manager" minOccurs="0"/>
                <xsd:element ref="ns2:Markets" minOccurs="0"/>
                <xsd:element ref="ns2:Milestone" minOccurs="0"/>
                <xsd:element ref="ns2:TPNamespace" minOccurs="0"/>
                <xsd:element ref="ns2:NumericId" minOccurs="0"/>
                <xsd:element ref="ns2:NumOfRatingsLookup" minOccurs="0"/>
                <xsd:element ref="ns2:OOCacheId" minOccurs="0"/>
                <xsd:element ref="ns2:OpenTemplate" minOccurs="0"/>
                <xsd:element ref="ns2:OriginAsset" minOccurs="0"/>
                <xsd:element ref="ns2:OriginalRelease" minOccurs="0"/>
                <xsd:element ref="ns2:OriginalSourceMarket" minOccurs="0"/>
                <xsd:element ref="ns2:OutputCachingOn" minOccurs="0"/>
                <xsd:element ref="ns2:ParentAssetId" minOccurs="0"/>
                <xsd:element ref="ns2:PlannedPubDate" minOccurs="0"/>
                <xsd:element ref="ns2:PolicheckWords" minOccurs="0"/>
                <xsd:element ref="ns2:BusinessGroup" minOccurs="0"/>
                <xsd:element ref="ns2:UAProjectedTotalWords" minOccurs="0"/>
                <xsd:element ref="ns2:Provider" minOccurs="0"/>
                <xsd:element ref="ns2:Providers" minOccurs="0"/>
                <xsd:element ref="ns2:PublishStatusLookup" minOccurs="0"/>
                <xsd:element ref="ns2:PublishTargets" minOccurs="0"/>
                <xsd:element ref="ns2:RecommendationsModifier" minOccurs="0"/>
                <xsd:element ref="ns2:ArtSampleDocs" minOccurs="0"/>
                <xsd:element ref="ns2:ScenarioTagsTaxHTField0" minOccurs="0"/>
                <xsd:element ref="ns2:ShowIn" minOccurs="0"/>
                <xsd:element ref="ns2:SourceTitle" minOccurs="0"/>
                <xsd:element ref="ns2:CSXSubmissionDate" minOccurs="0"/>
                <xsd:element ref="ns2:SubmitterId" minOccurs="0"/>
                <xsd:element ref="ns2:TaxCatchAll" minOccurs="0"/>
                <xsd:element ref="ns2:TaxCatchAllLabel" minOccurs="0"/>
                <xsd:element ref="ns2:TemplateStatus" minOccurs="0"/>
                <xsd:element ref="ns2:TemplateTemplateType" minOccurs="0"/>
                <xsd:element ref="ns2:ThumbnailAssetId" minOccurs="0"/>
                <xsd:element ref="ns2:TimesCloned" minOccurs="0"/>
                <xsd:element ref="ns2:TrustLevel" minOccurs="0"/>
                <xsd:element ref="ns2:UALocComments" minOccurs="0"/>
                <xsd:element ref="ns2:UALocRecommendation" minOccurs="0"/>
                <xsd:element ref="ns2:UANotes" minOccurs="0"/>
                <xsd:element ref="ns2:TPAppVersion" minOccurs="0"/>
                <xsd:element ref="ns2:VoteCount" minOccurs="0"/>
                <xsd:element ref="ns3:Description0" minOccurs="0"/>
                <xsd:element ref="ns3:Compon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93d202-47fc-4405-873a-cab67cc5f1b2" elementFormDefault="qualified">
    <xsd:import namespace="http://schemas.microsoft.com/office/2006/documentManagement/types"/>
    <xsd:import namespace="http://schemas.microsoft.com/office/infopath/2007/PartnerControls"/>
    <xsd:element name="AcquiredFrom" ma:index="1" nillable="true" ma:displayName="Acquired From" ma:default="Internal MS" ma:internalName="AcquiredFrom" ma:readOnly="false">
      <xsd:simpleType>
        <xsd:restriction base="dms:Choice">
          <xsd:enumeration value="Internal MS"/>
          <xsd:enumeration value="Community"/>
          <xsd:enumeration value="MVP"/>
          <xsd:enumeration value="Publisher"/>
          <xsd:enumeration value="Partner"/>
          <xsd:enumeration value="None"/>
        </xsd:restriction>
      </xsd:simpleType>
    </xsd:element>
    <xsd:element name="UACurrentWords" ma:index="2" nillable="true" ma:displayName="Actual Word Count" ma:default="" ma:internalName="UACurrentWords" ma:readOnly="false">
      <xsd:simpleType>
        <xsd:restriction base="dms:Unknown"/>
      </xsd:simpleType>
    </xsd:element>
    <xsd:element name="TPApplication" ma:index="3" nillable="true" ma:displayName="Application to Open Template With" ma:default="" ma:internalName="TPApplication">
      <xsd:simpleType>
        <xsd:restriction base="dms:Text"/>
      </xsd:simpleType>
    </xsd:element>
    <xsd:element name="ApprovalLog" ma:index="4" nillable="true" ma:displayName="Approval Log" ma:default="" ma:hidden="true" ma:internalName="ApprovalLog" ma:readOnly="false">
      <xsd:simpleType>
        <xsd:restriction base="dms:Note"/>
      </xsd:simpleType>
    </xsd:element>
    <xsd:element name="ApprovalStatus" ma:index="5" nillable="true" ma:displayName="Approval Status" ma:default="InProgress" ma:internalName="ApprovalStatus" ma:readOnly="false">
      <xsd:simpleType>
        <xsd:restriction base="dms:Choice">
          <xsd:enumeration value="InProgress"/>
          <xsd:enumeration value="Rejected"/>
          <xsd:enumeration value="Questionable"/>
          <xsd:enumeration value="ApprovedAutomatic"/>
          <xsd:enumeration value="ApprovedManual"/>
          <xsd:enumeration value="On Hold"/>
          <xsd:enumeration value="Needs Review"/>
          <xsd:enumeration value="A Violation"/>
          <xsd:enumeration value="Unpublished Violation"/>
        </xsd:restriction>
      </xsd:simpleType>
    </xsd:element>
    <xsd:element name="AssetStart" ma:index="6" nillable="true" ma:displayName="Asset Begin Date" ma:default="[Today]" ma:internalName="AssetStart" ma:readOnly="false">
      <xsd:simpleType>
        <xsd:restriction base="dms:DateTime"/>
      </xsd:simpleType>
    </xsd:element>
    <xsd:element name="AssetExpire" ma:index="7" nillable="true" ma:displayName="Asset End Date" ma:default="2029-01-01T00:00:00Z" ma:internalName="AssetExpire" ma:readOnly="false">
      <xsd:simpleType>
        <xsd:restriction base="dms:DateTime"/>
      </xsd:simpleType>
    </xsd:element>
    <xsd:element name="AssetId" ma:index="8" nillable="true" ma:displayName="Asset ID" ma:default="" ma:indexed="true" ma:internalName="AssetId" ma:readOnly="false">
      <xsd:simpleType>
        <xsd:restriction base="dms:Text">
          <xsd:maxLength value="255"/>
        </xsd:restriction>
      </xsd:simpleType>
    </xsd:element>
    <xsd:element name="IsSearchable" ma:index="9" nillable="true" ma:displayName="Asset Searchable?" ma:default="true" ma:internalName="IsSearchable" ma:readOnly="false">
      <xsd:simpleType>
        <xsd:restriction base="dms:Boolean"/>
      </xsd:simpleType>
    </xsd:element>
    <xsd:element name="AssetType" ma:index="10" nillable="true" ma:displayName="Asset Type" ma:default="" ma:internalName="AssetType" ma:readOnly="false">
      <xsd:simpleType>
        <xsd:restriction base="dms:Unknown"/>
      </xsd:simpleType>
    </xsd:element>
    <xsd:element name="APAuthor" ma:index="11" nillable="true" ma:displayName="Author" ma:default="" ma:list="UserInfo" ma:internalName="APAuth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verageRating" ma:index="12" nillable="true" ma:displayName="Average Rating" ma:internalName="AverageRating" ma:readOnly="false">
      <xsd:simpleType>
        <xsd:restriction base="dms:Text"/>
      </xsd:simpleType>
    </xsd:element>
    <xsd:element name="BlockPublish" ma:index="13" nillable="true" ma:displayName="Block from Publishing?" ma:default="" ma:internalName="BlockPublish" ma:readOnly="false">
      <xsd:simpleType>
        <xsd:restriction base="dms:Boolean"/>
      </xsd:simpleType>
    </xsd:element>
    <xsd:element name="BugNumber" ma:index="14" nillable="true" ma:displayName="Bug Number" ma:default="" ma:internalName="BugNumber" ma:readOnly="false">
      <xsd:simpleType>
        <xsd:restriction base="dms:Text"/>
      </xsd:simpleType>
    </xsd:element>
    <xsd:element name="CampaignTagsTaxHTField0" ma:index="16" nillable="true" ma:taxonomy="true" ma:internalName="CampaignTagsTaxHTField0" ma:taxonomyFieldName="CampaignTags" ma:displayName="Campaigns" ma:readOnly="false" ma:default="" ma:fieldId="{dc79c007-7f28-4db9-9ba1-525d19a3279b}" ma:taxonomyMulti="true" ma:sspId="8f79753a-75d3-41f5-8ca3-40b843941b4f" ma:termSetId="ca0e50d4-faa1-44ce-961e-bb1441c60e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ClientViewer" ma:index="17" nillable="true" ma:displayName="Client Viewer" ma:default="" ma:internalName="TPClientViewer">
      <xsd:simpleType>
        <xsd:restriction base="dms:Text"/>
      </xsd:simpleType>
    </xsd:element>
    <xsd:element name="ClipArtFilename" ma:index="18" nillable="true" ma:displayName="Clip Art Name" ma:default="" ma:internalName="ClipArtFilename" ma:readOnly="false">
      <xsd:simpleType>
        <xsd:restriction base="dms:Text"/>
      </xsd:simpleType>
    </xsd:element>
    <xsd:element name="TPCommandLine" ma:index="19" nillable="true" ma:displayName="Command Line" ma:default="" ma:internalName="TPCommandLine">
      <xsd:simpleType>
        <xsd:restriction base="dms:Text"/>
      </xsd:simpleType>
    </xsd:element>
    <xsd:element name="TPComponent" ma:index="20" nillable="true" ma:displayName="Component" ma:default="" ma:internalName="TPComponent">
      <xsd:simpleType>
        <xsd:restriction base="dms:Text"/>
      </xsd:simpleType>
    </xsd:element>
    <xsd:element name="ContentItem" ma:index="21" nillable="true" ma:displayName="Content Item" ma:default="" ma:hidden="true" ma:internalName="ContentItem" ma:readOnly="false">
      <xsd:simpleType>
        <xsd:restriction base="dms:Unknown"/>
      </xsd:simpleType>
    </xsd:element>
    <xsd:element name="CrawlForDependencies" ma:index="23" nillable="true" ma:displayName="Crawl for Dependencies?" ma:default="true" ma:internalName="CrawlForDependencies" ma:readOnly="false">
      <xsd:simpleType>
        <xsd:restriction base="dms:Boolean"/>
      </xsd:simpleType>
    </xsd:element>
    <xsd:element name="CSXHash" ma:index="26" nillable="true" ma:displayName="CSX Hash" ma:default="" ma:indexed="true" ma:internalName="CSXHash" ma:readOnly="false">
      <xsd:simpleType>
        <xsd:restriction base="dms:Text"/>
      </xsd:simpleType>
    </xsd:element>
    <xsd:element name="CSXSubmissionMarket" ma:index="27" nillable="true" ma:displayName="CSX Submission Market" ma:default="" ma:list="{80C6DD30-196A-4C6B-B1BF-A43F3B8ACD4F}" ma:internalName="CSXSubmissionMarket" ma:readOnly="false" ma:showField="MarketName" ma:web="6d93d202-47fc-4405-873a-cab67cc5f1b2">
      <xsd:simpleType>
        <xsd:restriction base="dms:Lookup"/>
      </xsd:simpleType>
    </xsd:element>
    <xsd:element name="CSXUpdate" ma:index="28" nillable="true" ma:displayName="CSX Updated?" ma:default="false" ma:internalName="CSXUpdate" ma:readOnly="false">
      <xsd:simpleType>
        <xsd:restriction base="dms:Boolean"/>
      </xsd:simpleType>
    </xsd:element>
    <xsd:element name="IntlLangReviewDate" ma:index="29" nillable="true" ma:displayName="Date to Complete Intl QA" ma:default="" ma:internalName="IntlLangReviewDate" ma:readOnly="false">
      <xsd:simpleType>
        <xsd:restriction base="dms:DateTime"/>
      </xsd:simpleType>
    </xsd:element>
    <xsd:element name="IsDeleted" ma:index="30" nillable="true" ma:displayName="Deleted?" ma:default="" ma:internalName="IsDeleted" ma:readOnly="false">
      <xsd:simpleType>
        <xsd:restriction base="dms:Boolean"/>
      </xsd:simpleType>
    </xsd:element>
    <xsd:element name="APDescription" ma:index="31" nillable="true" ma:displayName="Description" ma:default="" ma:internalName="APDescription" ma:readOnly="false">
      <xsd:simpleType>
        <xsd:restriction base="dms:Note"/>
      </xsd:simpleType>
    </xsd:element>
    <xsd:element name="DirectSourceMarket" ma:index="32" nillable="true" ma:displayName="Direct Source Market Group" ma:default="" ma:internalName="DirectSourceMarket" ma:readOnly="false">
      <xsd:simpleType>
        <xsd:restriction base="dms:Text"/>
      </xsd:simpleType>
    </xsd:element>
    <xsd:element name="Downloads" ma:index="33" nillable="true" ma:displayName="Downloads" ma:default="0" ma:hidden="true" ma:internalName="Downloads" ma:readOnly="false">
      <xsd:simpleType>
        <xsd:restriction base="dms:Unknown"/>
      </xsd:simpleType>
    </xsd:element>
    <xsd:element name="DSATActionTaken" ma:index="34" nillable="true" ma:displayName="DSAT Action Taken" ma:default="" ma:internalName="DSATActionTaken" ma:readOnly="false">
      <xsd:simpleType>
        <xsd:restriction base="dms:Choice">
          <xsd:enumeration value="Best Bets"/>
          <xsd:enumeration value="Expire"/>
          <xsd:enumeration value="Hide"/>
          <xsd:enumeration value="None"/>
        </xsd:restriction>
      </xsd:simpleType>
    </xsd:element>
    <xsd:element name="APEditor" ma:index="35" nillable="true" ma:displayName="Editor" ma:default="" ma:list="UserInfo" ma:internalName="APEdit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ialStatus" ma:index="36" nillable="true" ma:displayName="Editorial Status" ma:default="" ma:internalName="EditorialStatus" ma:readOnly="false">
      <xsd:simpleType>
        <xsd:restriction base="dms:Unknown"/>
      </xsd:simpleType>
    </xsd:element>
    <xsd:element name="EditorialTags" ma:index="37" nillable="true" ma:displayName="Editorial Tags" ma:default="" ma:internalName="EditorialTags">
      <xsd:simpleType>
        <xsd:restriction base="dms:Unknown"/>
      </xsd:simpleType>
    </xsd:element>
    <xsd:element name="TPExecutable" ma:index="38" nillable="true" ma:displayName="Executable" ma:default="" ma:internalName="TPExecutable">
      <xsd:simpleType>
        <xsd:restriction base="dms:Text"/>
      </xsd:simpleType>
    </xsd:element>
    <xsd:element name="FeatureTagsTaxHTField0" ma:index="40" nillable="true" ma:taxonomy="true" ma:internalName="FeatureTagsTaxHTField0" ma:taxonomyFieldName="FeatureTags" ma:displayName="Features" ma:readOnly="false" ma:default="" ma:fieldId="{bb16b974-ed24-4278-8820-8e232d38904b}" ma:taxonomyMulti="true" ma:sspId="8f79753a-75d3-41f5-8ca3-40b843941b4f" ma:termSetId="f1ab6845-967d-4854-a0ba-4ec07f0f8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FriendlyName" ma:index="41" nillable="true" ma:displayName="Friendly Name" ma:default="" ma:internalName="TPFriendlyName">
      <xsd:simpleType>
        <xsd:restriction base="dms:Text"/>
      </xsd:simpleType>
    </xsd:element>
    <xsd:element name="FriendlyTitle" ma:index="42" nillable="true" ma:displayName="Friendly Title" ma:default="" ma:description="Shorter title to be used when displaying search results" ma:internalName="FriendlyTitle" ma:readOnly="false">
      <xsd:simpleType>
        <xsd:restriction base="dms:Text"/>
      </xsd:simpleType>
    </xsd:element>
    <xsd:element name="PrimaryImageGen" ma:index="43" nillable="true" ma:displayName="Generate Images?" ma:default="true" ma:internalName="PrimaryImageGen">
      <xsd:simpleType>
        <xsd:restriction base="dms:Boolean"/>
      </xsd:simpleType>
    </xsd:element>
    <xsd:element name="HandoffToMSDN" ma:index="44" nillable="true" ma:displayName="Handoff To MSDN Date" ma:default="" ma:internalName="HandoffToMSDN" ma:readOnly="false">
      <xsd:simpleType>
        <xsd:restriction base="dms:DateTime"/>
      </xsd:simpleType>
    </xsd:element>
    <xsd:element name="InProjectListLookup" ma:index="45" nillable="true" ma:displayName="InProjectListLookup" ma:list="{7E2D4CA2-442A-4FDA-AA57-71B8C7B2C53C}" ma:internalName="InProjectListLookup" ma:readOnly="true" ma:showField="InProjectList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InstallLocation" ma:index="46" nillable="true" ma:displayName="Install Location" ma:default="" ma:internalName="TPInstallLocation">
      <xsd:simpleType>
        <xsd:restriction base="dms:Text"/>
      </xsd:simpleType>
    </xsd:element>
    <xsd:element name="InternalTagsTaxHTField0" ma:index="48" nillable="true" ma:taxonomy="true" ma:internalName="InternalTagsTaxHTField0" ma:taxonomyFieldName="InternalTags" ma:displayName="Internal Tags" ma:readOnly="false" ma:default="" ma:fieldId="{fd9a49dc-3dbf-4047-b62d-1d587abe7b40}" ma:taxonomyMulti="true" ma:sspId="8f79753a-75d3-41f5-8ca3-40b843941b4f" ma:termSetId="82b6639e-f7fc-4c18-ad2d-003a6e7077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tlLangReview" ma:index="49" nillable="true" ma:displayName="Intl Lang QA Review Required?" ma:default="" ma:internalName="IntlLangReview" ma:readOnly="false">
      <xsd:simpleType>
        <xsd:restriction base="dms:Boolean"/>
      </xsd:simpleType>
    </xsd:element>
    <xsd:element name="IntlLangReviewer" ma:index="50" nillable="true" ma:displayName="Intl Lang QA Reviewer" ma:default="" ma:internalName="IntlLangReviewer" ma:readOnly="false">
      <xsd:simpleType>
        <xsd:restriction base="dms:Text"/>
      </xsd:simpleType>
    </xsd:element>
    <xsd:element name="MarketSpecific" ma:index="51" nillable="true" ma:displayName="Is Market Specific?" ma:default="" ma:internalName="MarketSpecific" ma:readOnly="false">
      <xsd:simpleType>
        <xsd:restriction base="dms:Boolean"/>
      </xsd:simpleType>
    </xsd:element>
    <xsd:element name="LastCompleteVersionLookup" ma:index="52" nillable="true" ma:displayName="Last Complete Version Lookup" ma:default="" ma:list="{7E2D4CA2-442A-4FDA-AA57-71B8C7B2C53C}" ma:internalName="LastCompleteVersionLookup" ma:readOnly="true" ma:showField="LastCompleteVersion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HandOff" ma:index="53" nillable="true" ma:displayName="Last Hand-off" ma:default="" ma:internalName="LastHandOff" ma:readOnly="false">
      <xsd:simpleType>
        <xsd:restriction base="dms:DateTime"/>
      </xsd:simpleType>
    </xsd:element>
    <xsd:element name="LastModifiedDateTime" ma:index="54" nillable="true" ma:displayName="Last Modified Date" ma:default="" ma:internalName="LastModifiedDateTime" ma:readOnly="false">
      <xsd:simpleType>
        <xsd:restriction base="dms:DateTime"/>
      </xsd:simpleType>
    </xsd:element>
    <xsd:element name="LastPreviewErrorLookup" ma:index="55" nillable="true" ma:displayName="Last Preview Attempt Error" ma:default="" ma:list="{7E2D4CA2-442A-4FDA-AA57-71B8C7B2C53C}" ma:internalName="LastPreviewErrorLookup" ma:readOnly="true" ma:showField="LastPreviewError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ResultLookup" ma:index="56" nillable="true" ma:displayName="Last Preview Attempt Result" ma:default="" ma:list="{7E2D4CA2-442A-4FDA-AA57-71B8C7B2C53C}" ma:internalName="LastPreviewResultLookup" ma:readOnly="true" ma:showField="LastPreviewResult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AttemptDateLookup" ma:index="57" nillable="true" ma:displayName="Last Preview Attempted On" ma:default="" ma:list="{7E2D4CA2-442A-4FDA-AA57-71B8C7B2C53C}" ma:internalName="LastPreviewAttemptDateLookup" ma:readOnly="true" ma:showField="LastPreviewAttemptDate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edByLookup" ma:index="58" nillable="true" ma:displayName="Last Previewed By" ma:default="" ma:list="{7E2D4CA2-442A-4FDA-AA57-71B8C7B2C53C}" ma:internalName="LastPreviewedByLookup" ma:readOnly="true" ma:showField="LastPreviewedBy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TimeLookup" ma:index="59" nillable="true" ma:displayName="Last Previewed Date" ma:default="" ma:list="{7E2D4CA2-442A-4FDA-AA57-71B8C7B2C53C}" ma:internalName="LastPreviewTimeLookup" ma:readOnly="true" ma:showField="LastPreviewTime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VersionLookup" ma:index="60" nillable="true" ma:displayName="Last Previewed Version" ma:default="" ma:list="{7E2D4CA2-442A-4FDA-AA57-71B8C7B2C53C}" ma:internalName="LastPreviewVersionLookup" ma:readOnly="true" ma:showField="LastPreviewVersion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rrorLookup" ma:index="61" nillable="true" ma:displayName="Last Publish Attempt Error" ma:default="" ma:list="{7E2D4CA2-442A-4FDA-AA57-71B8C7B2C53C}" ma:internalName="LastPublishErrorLookup" ma:readOnly="true" ma:showField="LastPublishError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ResultLookup" ma:index="62" nillable="true" ma:displayName="Last Publish Attempt Result" ma:default="" ma:list="{7E2D4CA2-442A-4FDA-AA57-71B8C7B2C53C}" ma:internalName="LastPublishResultLookup" ma:readOnly="true" ma:showField="LastPublishResult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AttemptDateLookup" ma:index="63" nillable="true" ma:displayName="Last Publish Attempted On" ma:default="" ma:list="{7E2D4CA2-442A-4FDA-AA57-71B8C7B2C53C}" ma:internalName="LastPublishAttemptDateLookup" ma:readOnly="true" ma:showField="LastPublishAttemptDate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dByLookup" ma:index="64" nillable="true" ma:displayName="Last Published By" ma:default="" ma:list="{7E2D4CA2-442A-4FDA-AA57-71B8C7B2C53C}" ma:internalName="LastPublishedByLookup" ma:readOnly="true" ma:showField="LastPublishedBy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TimeLookup" ma:index="65" nillable="true" ma:displayName="Last Published Date" ma:default="" ma:list="{7E2D4CA2-442A-4FDA-AA57-71B8C7B2C53C}" ma:internalName="LastPublishTimeLookup" ma:readOnly="true" ma:showField="LastPublishTime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VersionLookup" ma:index="66" nillable="true" ma:displayName="Last Published Version" ma:default="" ma:list="{7E2D4CA2-442A-4FDA-AA57-71B8C7B2C53C}" ma:internalName="LastPublishVersionLookup" ma:readOnly="true" ma:showField="LastPublishVersion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LaunchHelpLinkType" ma:index="67" nillable="true" ma:displayName="Launch Help Link Type" ma:default="Template" ma:internalName="TPLaunchHelpLinkType">
      <xsd:simpleType>
        <xsd:restriction base="dms:Choice">
          <xsd:enumeration value="Template"/>
          <xsd:enumeration value="Training"/>
          <xsd:enumeration value="URL"/>
          <xsd:enumeration value="None"/>
        </xsd:restriction>
      </xsd:simpleType>
    </xsd:element>
    <xsd:element name="LegacyData" ma:index="68" nillable="true" ma:displayName="Legacy Data" ma:default="" ma:internalName="LegacyData" ma:readOnly="false">
      <xsd:simpleType>
        <xsd:restriction base="dms:Note"/>
      </xsd:simpleType>
    </xsd:element>
    <xsd:element name="TPLaunchHelpLink" ma:index="69" nillable="true" ma:displayName="Link to Launch Help Topic" ma:default="" ma:internalName="TPLaunchHelpLink">
      <xsd:simpleType>
        <xsd:restriction base="dms:Text"/>
      </xsd:simpleType>
    </xsd:element>
    <xsd:element name="LocComments" ma:index="70" nillable="true" ma:displayName="Loc Approval Comments" ma:default="" ma:internalName="LocComments" ma:readOnly="false">
      <xsd:simpleType>
        <xsd:restriction base="dms:Note"/>
      </xsd:simpleType>
    </xsd:element>
    <xsd:element name="LocLastLocAttemptVersionLookup" ma:index="71" nillable="true" ma:displayName="Loc Last Loc Attempt Version" ma:default="" ma:list="{4CDE398E-75A7-4993-8C61-2BFD31F64754}" ma:internalName="LocLastLocAttemptVersionLookup" ma:readOnly="false" ma:showField="LastLocAttemptVersion" ma:web="6d93d202-47fc-4405-873a-cab67cc5f1b2">
      <xsd:simpleType>
        <xsd:restriction base="dms:Lookup"/>
      </xsd:simpleType>
    </xsd:element>
    <xsd:element name="LocLastLocAttemptVersionTypeLookup" ma:index="72" nillable="true" ma:displayName="Loc Last Loc Attempt Version Type" ma:default="" ma:list="{4CDE398E-75A7-4993-8C61-2BFD31F64754}" ma:internalName="LocLastLocAttemptVersionTypeLookup" ma:readOnly="true" ma:showField="LastLocAttemptVersionType" ma:web="6d93d202-47fc-4405-873a-cab67cc5f1b2">
      <xsd:simpleType>
        <xsd:restriction base="dms:Lookup"/>
      </xsd:simpleType>
    </xsd:element>
    <xsd:element name="LocManualTestRequired" ma:index="73" nillable="true" ma:displayName="Loc Manual Test Required" ma:default="" ma:internalName="LocManualTestRequired" ma:readOnly="false">
      <xsd:simpleType>
        <xsd:restriction base="dms:Boolean"/>
      </xsd:simpleType>
    </xsd:element>
    <xsd:element name="LocMarketGroupTiers2" ma:index="74" nillable="true" ma:displayName="Loc Market Group Tiers" ma:internalName="LocMarketGroupTiers2" ma:readOnly="false">
      <xsd:simpleType>
        <xsd:restriction base="dms:Unknown"/>
      </xsd:simpleType>
    </xsd:element>
    <xsd:element name="LocNewPublishedVersionLookup" ma:index="75" nillable="true" ma:displayName="Loc New Published Version Lookup" ma:default="" ma:list="{4CDE398E-75A7-4993-8C61-2BFD31F64754}" ma:internalName="LocNewPublishedVersionLookup" ma:readOnly="true" ma:showField="NewPublishedVersion" ma:web="6d93d202-47fc-4405-873a-cab67cc5f1b2">
      <xsd:simpleType>
        <xsd:restriction base="dms:Lookup"/>
      </xsd:simpleType>
    </xsd:element>
    <xsd:element name="LocOverallHandbackStatusLookup" ma:index="76" nillable="true" ma:displayName="Loc Overall Handback Status" ma:default="" ma:list="{4CDE398E-75A7-4993-8C61-2BFD31F64754}" ma:internalName="LocOverallHandbackStatusLookup" ma:readOnly="true" ma:showField="OverallHandbackStatus" ma:web="6d93d202-47fc-4405-873a-cab67cc5f1b2">
      <xsd:simpleType>
        <xsd:restriction base="dms:Lookup"/>
      </xsd:simpleType>
    </xsd:element>
    <xsd:element name="LocOverallLocStatusLookup" ma:index="77" nillable="true" ma:displayName="Loc Overall Localize Status" ma:default="" ma:list="{4CDE398E-75A7-4993-8C61-2BFD31F64754}" ma:internalName="LocOverallLocStatusLookup" ma:readOnly="true" ma:showField="OverallLocStatus" ma:web="6d93d202-47fc-4405-873a-cab67cc5f1b2">
      <xsd:simpleType>
        <xsd:restriction base="dms:Lookup"/>
      </xsd:simpleType>
    </xsd:element>
    <xsd:element name="LocOverallPreviewStatusLookup" ma:index="78" nillable="true" ma:displayName="Loc Overall Preview Status" ma:default="" ma:list="{4CDE398E-75A7-4993-8C61-2BFD31F64754}" ma:internalName="LocOverallPreviewStatusLookup" ma:readOnly="true" ma:showField="OverallPreviewStatus" ma:web="6d93d202-47fc-4405-873a-cab67cc5f1b2">
      <xsd:simpleType>
        <xsd:restriction base="dms:Lookup"/>
      </xsd:simpleType>
    </xsd:element>
    <xsd:element name="LocOverallPublishStatusLookup" ma:index="79" nillable="true" ma:displayName="Loc Overall Publish Status" ma:default="" ma:list="{4CDE398E-75A7-4993-8C61-2BFD31F64754}" ma:internalName="LocOverallPublishStatusLookup" ma:readOnly="true" ma:showField="OverallPublishStatus" ma:web="6d93d202-47fc-4405-873a-cab67cc5f1b2">
      <xsd:simpleType>
        <xsd:restriction base="dms:Lookup"/>
      </xsd:simpleType>
    </xsd:element>
    <xsd:element name="IntlLocPriority" ma:index="80" nillable="true" ma:displayName="Loc Priority" ma:default="" ma:internalName="IntlLocPriority" ma:readOnly="false">
      <xsd:simpleType>
        <xsd:restriction base="dms:Unknown"/>
      </xsd:simpleType>
    </xsd:element>
    <xsd:element name="LocProcessedForHandoffsLookup" ma:index="81" nillable="true" ma:displayName="Loc Processed For Handoffs" ma:default="" ma:list="{4CDE398E-75A7-4993-8C61-2BFD31F64754}" ma:internalName="LocProcessedForHandoffsLookup" ma:readOnly="true" ma:showField="ProcessedForHandoffs" ma:web="6d93d202-47fc-4405-873a-cab67cc5f1b2">
      <xsd:simpleType>
        <xsd:restriction base="dms:Lookup"/>
      </xsd:simpleType>
    </xsd:element>
    <xsd:element name="LocProcessedForMarketsLookup" ma:index="82" nillable="true" ma:displayName="Loc Processed For Markets" ma:default="" ma:list="{4CDE398E-75A7-4993-8C61-2BFD31F64754}" ma:internalName="LocProcessedForMarketsLookup" ma:readOnly="true" ma:showField="ProcessedForMarkets" ma:web="6d93d202-47fc-4405-873a-cab67cc5f1b2">
      <xsd:simpleType>
        <xsd:restriction base="dms:Lookup"/>
      </xsd:simpleType>
    </xsd:element>
    <xsd:element name="LocPublishedDependentAssetsLookup" ma:index="83" nillable="true" ma:displayName="Loc Published Dependent Assets" ma:default="" ma:list="{4CDE398E-75A7-4993-8C61-2BFD31F64754}" ma:internalName="LocPublishedDependentAssetsLookup" ma:readOnly="true" ma:showField="PublishedDependentAssets" ma:web="6d93d202-47fc-4405-873a-cab67cc5f1b2">
      <xsd:simpleType>
        <xsd:restriction base="dms:Lookup"/>
      </xsd:simpleType>
    </xsd:element>
    <xsd:element name="LocPublishedLinkedAssetsLookup" ma:index="84" nillable="true" ma:displayName="Loc Published Linked Assets" ma:default="" ma:list="{4CDE398E-75A7-4993-8C61-2BFD31F64754}" ma:internalName="LocPublishedLinkedAssetsLookup" ma:readOnly="true" ma:showField="PublishedLinkedAssets" ma:web="6d93d202-47fc-4405-873a-cab67cc5f1b2">
      <xsd:simpleType>
        <xsd:restriction base="dms:Lookup"/>
      </xsd:simpleType>
    </xsd:element>
    <xsd:element name="LocRecommendedHandoff" ma:index="85" nillable="true" ma:displayName="Loc Recommended Handoff" ma:default="" ma:indexed="true" ma:internalName="LocRecommendedHandoff" ma:readOnly="false">
      <xsd:simpleType>
        <xsd:restriction base="dms:Text"/>
      </xsd:simpleType>
    </xsd:element>
    <xsd:element name="LocalizationTagsTaxHTField0" ma:index="87" nillable="true" ma:taxonomy="true" ma:internalName="LocalizationTagsTaxHTField0" ma:taxonomyFieldName="LocalizationTags" ma:displayName="Localization Tags" ma:readOnly="false" ma:default="" ma:fieldId="{db560eb5-700a-4f94-8fda-b57de4261f12}" ma:taxonomyMulti="true" ma:sspId="8f79753a-75d3-41f5-8ca3-40b843941b4f" ma:termSetId="5b7703a5-8e8b-4b58-8b31-1cea35331d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chineTranslated" ma:index="88" nillable="true" ma:displayName="Machine Translated" ma:default="" ma:internalName="MachineTranslated" ma:readOnly="false">
      <xsd:simpleType>
        <xsd:restriction base="dms:Boolean"/>
      </xsd:simpleType>
    </xsd:element>
    <xsd:element name="Manager" ma:index="89" nillable="true" ma:displayName="Manager" ma:hidden="true" ma:internalName="Manager" ma:readOnly="false">
      <xsd:simpleType>
        <xsd:restriction base="dms:Text"/>
      </xsd:simpleType>
    </xsd:element>
    <xsd:element name="Markets" ma:index="90" nillable="true" ma:displayName="Markets" ma:default="" ma:description="Leave blank to show in all markets" ma:list="{80C6DD30-196A-4C6B-B1BF-A43F3B8ACD4F}" ma:internalName="Markets" ma:readOnly="false" ma:showField="MarketName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lestone" ma:index="91" nillable="true" ma:displayName="Milestone" ma:default="" ma:internalName="Milestone" ma:readOnly="false">
      <xsd:simpleType>
        <xsd:restriction base="dms:Unknown"/>
      </xsd:simpleType>
    </xsd:element>
    <xsd:element name="TPNamespace" ma:index="94" nillable="true" ma:displayName="Namespace" ma:default="" ma:internalName="TPNamespace">
      <xsd:simpleType>
        <xsd:restriction base="dms:Text"/>
      </xsd:simpleType>
    </xsd:element>
    <xsd:element name="NumericId" ma:index="95" nillable="true" ma:displayName="Numeric ID" ma:default="" ma:indexed="true" ma:internalName="NumericId" ma:readOnly="false">
      <xsd:simpleType>
        <xsd:restriction base="dms:Number"/>
      </xsd:simpleType>
    </xsd:element>
    <xsd:element name="NumOfRatingsLookup" ma:index="96" nillable="true" ma:displayName="NumOfRatings" ma:default="" ma:list="{7E2D4CA2-442A-4FDA-AA57-71B8C7B2C53C}" ma:internalName="NumOfRatingsLookup" ma:readOnly="true" ma:showField="NumOfRatings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OCacheId" ma:index="97" nillable="true" ma:displayName="OOCacheId" ma:internalName="OOCacheId" ma:readOnly="false">
      <xsd:simpleType>
        <xsd:restriction base="dms:Text"/>
      </xsd:simpleType>
    </xsd:element>
    <xsd:element name="OpenTemplate" ma:index="98" nillable="true" ma:displayName="Open Template" ma:default="true" ma:internalName="OpenTemplate">
      <xsd:simpleType>
        <xsd:restriction base="dms:Boolean"/>
      </xsd:simpleType>
    </xsd:element>
    <xsd:element name="OriginAsset" ma:index="99" nillable="true" ma:displayName="Origin Asset" ma:default="" ma:internalName="OriginAsset" ma:readOnly="false">
      <xsd:simpleType>
        <xsd:restriction base="dms:Text"/>
      </xsd:simpleType>
    </xsd:element>
    <xsd:element name="OriginalRelease" ma:index="100" nillable="true" ma:displayName="Original Release" ma:default="15" ma:internalName="OriginalRelease" ma:readOnly="false">
      <xsd:simpleType>
        <xsd:restriction base="dms:Choice">
          <xsd:enumeration value="14"/>
          <xsd:enumeration value="15"/>
          <xsd:enumeration value="16"/>
        </xsd:restriction>
      </xsd:simpleType>
    </xsd:element>
    <xsd:element name="OriginalSourceMarket" ma:index="101" nillable="true" ma:displayName="Original Source Market Group" ma:default="" ma:internalName="OriginalSourceMarket" ma:readOnly="false">
      <xsd:simpleType>
        <xsd:restriction base="dms:Text"/>
      </xsd:simpleType>
    </xsd:element>
    <xsd:element name="OutputCachingOn" ma:index="102" nillable="true" ma:displayName="Output Caching" ma:default="true" ma:hidden="true" ma:internalName="OutputCachingOn" ma:readOnly="false">
      <xsd:simpleType>
        <xsd:restriction base="dms:Boolean"/>
      </xsd:simpleType>
    </xsd:element>
    <xsd:element name="ParentAssetId" ma:index="103" nillable="true" ma:displayName="Parent Asset Id" ma:default="" ma:internalName="ParentAssetId" ma:readOnly="false">
      <xsd:simpleType>
        <xsd:restriction base="dms:Text"/>
      </xsd:simpleType>
    </xsd:element>
    <xsd:element name="PlannedPubDate" ma:index="104" nillable="true" ma:displayName="Planned Publish Date" ma:default="" ma:indexed="true" ma:internalName="PlannedPubDate" ma:readOnly="false">
      <xsd:simpleType>
        <xsd:restriction base="dms:DateTime"/>
      </xsd:simpleType>
    </xsd:element>
    <xsd:element name="PolicheckWords" ma:index="105" nillable="true" ma:displayName="Policheck Words" ma:default="" ma:internalName="PolicheckWords" ma:readOnly="false">
      <xsd:simpleType>
        <xsd:restriction base="dms:Text"/>
      </xsd:simpleType>
    </xsd:element>
    <xsd:element name="BusinessGroup" ma:index="106" nillable="true" ma:displayName="Product Division Owner" ma:default="" ma:internalName="BusinessGroup" ma:readOnly="false">
      <xsd:simpleType>
        <xsd:restriction base="dms:Unknown"/>
      </xsd:simpleType>
    </xsd:element>
    <xsd:element name="UAProjectedTotalWords" ma:index="107" nillable="true" ma:displayName="Projected Word Count" ma:default="" ma:internalName="UAProjectedTotalWords" ma:readOnly="false">
      <xsd:simpleType>
        <xsd:restriction base="dms:Unknown"/>
      </xsd:simpleType>
    </xsd:element>
    <xsd:element name="Provider" ma:index="108" nillable="true" ma:displayName="Provider" ma:default="" ma:internalName="Provider" ma:readOnly="false">
      <xsd:simpleType>
        <xsd:restriction base="dms:Unknown"/>
      </xsd:simpleType>
    </xsd:element>
    <xsd:element name="Providers" ma:index="109" nillable="true" ma:displayName="Providers" ma:default="" ma:internalName="Providers">
      <xsd:simpleType>
        <xsd:restriction base="dms:Unknown"/>
      </xsd:simpleType>
    </xsd:element>
    <xsd:element name="PublishStatusLookup" ma:index="110" nillable="true" ma:displayName="Publish Status" ma:default="" ma:list="{7E2D4CA2-442A-4FDA-AA57-71B8C7B2C53C}" ma:internalName="PublishStatusLookup" ma:readOnly="false" ma:showField="PublishStatus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ublishTargets" ma:index="111" nillable="true" ma:displayName="Publish Target" ma:default="OfficeOnlineVNext" ma:internalName="PublishTargets" ma:readOnly="false">
      <xsd:simpleType>
        <xsd:restriction base="dms:Unknown"/>
      </xsd:simpleType>
    </xsd:element>
    <xsd:element name="RecommendationsModifier" ma:index="112" nillable="true" ma:displayName="Recommendations Modifier" ma:default="" ma:internalName="RecommendationsModifier" ma:readOnly="false">
      <xsd:simpleType>
        <xsd:restriction base="dms:Number"/>
      </xsd:simpleType>
    </xsd:element>
    <xsd:element name="ArtSampleDocs" ma:index="113" nillable="true" ma:displayName="Sample Docs" ma:default="" ma:hidden="true" ma:internalName="ArtSampleDocs" ma:readOnly="false">
      <xsd:simpleType>
        <xsd:restriction base="dms:Text"/>
      </xsd:simpleType>
    </xsd:element>
    <xsd:element name="ScenarioTagsTaxHTField0" ma:index="115" nillable="true" ma:taxonomy="true" ma:internalName="ScenarioTagsTaxHTField0" ma:taxonomyFieldName="ScenarioTags" ma:displayName="Scenarios" ma:readOnly="false" ma:default="" ma:fieldId="{6e3f7319-fb8f-4449-8902-000ab73a8566}" ma:taxonomyMulti="true" ma:sspId="8f79753a-75d3-41f5-8ca3-40b843941b4f" ma:termSetId="4b7d5f16-e2f2-4fc0-bab3-6e8b931e57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owIn" ma:index="117" nillable="true" ma:displayName="Show In" ma:default="Show everywhere" ma:internalName="ShowIn" ma:readOnly="false">
      <xsd:simpleType>
        <xsd:restriction base="dms:Choice">
          <xsd:enumeration value="Hide on web"/>
          <xsd:enumeration value="On Web no search"/>
          <xsd:enumeration value="Show everywhere"/>
          <xsd:enumeration value="Special use only"/>
        </xsd:restriction>
      </xsd:simpleType>
    </xsd:element>
    <xsd:element name="SourceTitle" ma:index="118" nillable="true" ma:displayName="Source Title" ma:default="" ma:indexed="true" ma:internalName="SourceTitle" ma:readOnly="false">
      <xsd:simpleType>
        <xsd:restriction base="dms:Text"/>
      </xsd:simpleType>
    </xsd:element>
    <xsd:element name="CSXSubmissionDate" ma:index="119" nillable="true" ma:displayName="Submission Date" ma:default="" ma:internalName="CSXSubmissionDate" ma:readOnly="false">
      <xsd:simpleType>
        <xsd:restriction base="dms:DateTime"/>
      </xsd:simpleType>
    </xsd:element>
    <xsd:element name="SubmitterId" ma:index="120" nillable="true" ma:displayName="Submitter ID" ma:default="" ma:internalName="SubmitterId" ma:readOnly="false">
      <xsd:simpleType>
        <xsd:restriction base="dms:Text"/>
      </xsd:simpleType>
    </xsd:element>
    <xsd:element name="TaxCatchAll" ma:index="121" nillable="true" ma:displayName="Taxonomy Catch All Column" ma:hidden="true" ma:list="{11d213f5-ec09-44b6-a8be-9da225be7a8d}" ma:internalName="TaxCatchAll" ma:showField="CatchAllData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2" nillable="true" ma:displayName="Taxonomy Catch All Column1" ma:hidden="true" ma:list="{11d213f5-ec09-44b6-a8be-9da225be7a8d}" ma:internalName="TaxCatchAllLabel" ma:readOnly="true" ma:showField="CatchAllDataLabel" ma:web="6d93d202-47fc-4405-873a-cab67cc5f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emplateStatus" ma:index="123" nillable="true" ma:displayName="Template Status" ma:default="" ma:internalName="TemplateStatus">
      <xsd:simpleType>
        <xsd:restriction base="dms:Unknown"/>
      </xsd:simpleType>
    </xsd:element>
    <xsd:element name="TemplateTemplateType" ma:index="124" nillable="true" ma:displayName="Template Type" ma:default="" ma:internalName="TemplateTemplateType">
      <xsd:simpleType>
        <xsd:restriction base="dms:Unknown"/>
      </xsd:simpleType>
    </xsd:element>
    <xsd:element name="ThumbnailAssetId" ma:index="125" nillable="true" ma:displayName="Thumbnail Image Asset" ma:default="" ma:internalName="ThumbnailAssetId" ma:readOnly="false">
      <xsd:simpleType>
        <xsd:restriction base="dms:Text"/>
      </xsd:simpleType>
    </xsd:element>
    <xsd:element name="TimesCloned" ma:index="126" nillable="true" ma:displayName="Times Cloned" ma:default="" ma:internalName="TimesCloned" ma:readOnly="false">
      <xsd:simpleType>
        <xsd:restriction base="dms:Number"/>
      </xsd:simpleType>
    </xsd:element>
    <xsd:element name="TrustLevel" ma:index="128" nillable="true" ma:displayName="Trust Level" ma:default="1 Microsoft Managed Content" ma:internalName="TrustLevel" ma:readOnly="false">
      <xsd:simpleType>
        <xsd:restriction base="dms:Unknown"/>
      </xsd:simpleType>
    </xsd:element>
    <xsd:element name="UALocComments" ma:index="129" nillable="true" ma:displayName="UA Loc Comments" ma:default="" ma:internalName="UALocComments" ma:readOnly="false">
      <xsd:simpleType>
        <xsd:restriction base="dms:Note"/>
      </xsd:simpleType>
    </xsd:element>
    <xsd:element name="UALocRecommendation" ma:index="130" nillable="true" ma:displayName="UA Loc Recommendation" ma:default="Localize" ma:internalName="UALocRecommendation" ma:readOnly="false">
      <xsd:simpleType>
        <xsd:restriction base="dms:Choice">
          <xsd:enumeration value="Localize"/>
          <xsd:enumeration value="Never Localize"/>
          <xsd:enumeration value="Priority Localize"/>
        </xsd:restriction>
      </xsd:simpleType>
    </xsd:element>
    <xsd:element name="UANotes" ma:index="131" nillable="true" ma:displayName="UA Notes" ma:default="" ma:internalName="UANotes" ma:readOnly="false">
      <xsd:simpleType>
        <xsd:restriction base="dms:Note"/>
      </xsd:simpleType>
    </xsd:element>
    <xsd:element name="TPAppVersion" ma:index="132" nillable="true" ma:displayName="Version" ma:default="" ma:internalName="TPAppVersion">
      <xsd:simpleType>
        <xsd:restriction base="dms:Text"/>
      </xsd:simpleType>
    </xsd:element>
    <xsd:element name="VoteCount" ma:index="133" nillable="true" ma:displayName="Vote Count" ma:default="" ma:internalName="VoteCount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acb2c5-0a2b-4bda-bd34-58e36cbb80d2" elementFormDefault="qualified">
    <xsd:import namespace="http://schemas.microsoft.com/office/2006/documentManagement/types"/>
    <xsd:import namespace="http://schemas.microsoft.com/office/infopath/2007/PartnerControls"/>
    <xsd:element name="Description0" ma:index="134" nillable="true" ma:displayName="Description" ma:internalName="Description0">
      <xsd:simpleType>
        <xsd:restriction base="dms:Note"/>
      </xsd:simpleType>
    </xsd:element>
    <xsd:element name="Component" ma:index="135" nillable="true" ma:displayName="Component" ma:internalName="Compon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2" ma:displayName="Content Type"/>
        <xsd:element ref="dc:title" minOccurs="0" maxOccurs="1" ma:index="12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Description xmlns="6d93d202-47fc-4405-873a-cab67cc5f1b2" xsi:nil="true"/>
    <AssetExpire xmlns="6d93d202-47fc-4405-873a-cab67cc5f1b2">2029-01-01T08:00:00+00:00</AssetExpire>
    <CampaignTagsTaxHTField0 xmlns="6d93d202-47fc-4405-873a-cab67cc5f1b2">
      <Terms xmlns="http://schemas.microsoft.com/office/infopath/2007/PartnerControls"/>
    </CampaignTagsTaxHTField0>
    <IntlLangReviewDate xmlns="6d93d202-47fc-4405-873a-cab67cc5f1b2" xsi:nil="true"/>
    <TPFriendlyName xmlns="6d93d202-47fc-4405-873a-cab67cc5f1b2" xsi:nil="true"/>
    <IntlLangReview xmlns="6d93d202-47fc-4405-873a-cab67cc5f1b2">false</IntlLangReview>
    <LocLastLocAttemptVersionLookup xmlns="6d93d202-47fc-4405-873a-cab67cc5f1b2">848662</LocLastLocAttemptVersionLookup>
    <PolicheckWords xmlns="6d93d202-47fc-4405-873a-cab67cc5f1b2" xsi:nil="true"/>
    <SubmitterId xmlns="6d93d202-47fc-4405-873a-cab67cc5f1b2" xsi:nil="true"/>
    <AcquiredFrom xmlns="6d93d202-47fc-4405-873a-cab67cc5f1b2">Internal MS</AcquiredFrom>
    <EditorialStatus xmlns="6d93d202-47fc-4405-873a-cab67cc5f1b2">Complete</EditorialStatus>
    <Markets xmlns="6d93d202-47fc-4405-873a-cab67cc5f1b2"/>
    <OriginAsset xmlns="6d93d202-47fc-4405-873a-cab67cc5f1b2" xsi:nil="true"/>
    <AssetStart xmlns="6d93d202-47fc-4405-873a-cab67cc5f1b2">2012-07-27T02:37:00+00:00</AssetStart>
    <FriendlyTitle xmlns="6d93d202-47fc-4405-873a-cab67cc5f1b2" xsi:nil="true"/>
    <MarketSpecific xmlns="6d93d202-47fc-4405-873a-cab67cc5f1b2">false</MarketSpecific>
    <TPNamespace xmlns="6d93d202-47fc-4405-873a-cab67cc5f1b2" xsi:nil="true"/>
    <PublishStatusLookup xmlns="6d93d202-47fc-4405-873a-cab67cc5f1b2">
      <Value>497407</Value>
    </PublishStatusLookup>
    <APAuthor xmlns="6d93d202-47fc-4405-873a-cab67cc5f1b2">
      <UserInfo>
        <DisplayName>REDMOND\v-sa</DisplayName>
        <AccountId>2467</AccountId>
        <AccountType/>
      </UserInfo>
    </APAuthor>
    <TPCommandLine xmlns="6d93d202-47fc-4405-873a-cab67cc5f1b2" xsi:nil="true"/>
    <IntlLangReviewer xmlns="6d93d202-47fc-4405-873a-cab67cc5f1b2" xsi:nil="true"/>
    <OpenTemplate xmlns="6d93d202-47fc-4405-873a-cab67cc5f1b2">true</OpenTemplate>
    <CSXSubmissionDate xmlns="6d93d202-47fc-4405-873a-cab67cc5f1b2" xsi:nil="true"/>
    <TaxCatchAll xmlns="6d93d202-47fc-4405-873a-cab67cc5f1b2"/>
    <Manager xmlns="6d93d202-47fc-4405-873a-cab67cc5f1b2" xsi:nil="true"/>
    <NumericId xmlns="6d93d202-47fc-4405-873a-cab67cc5f1b2" xsi:nil="true"/>
    <ParentAssetId xmlns="6d93d202-47fc-4405-873a-cab67cc5f1b2" xsi:nil="true"/>
    <OriginalSourceMarket xmlns="6d93d202-47fc-4405-873a-cab67cc5f1b2">english</OriginalSourceMarket>
    <ApprovalStatus xmlns="6d93d202-47fc-4405-873a-cab67cc5f1b2">InProgress</ApprovalStatus>
    <TPComponent xmlns="6d93d202-47fc-4405-873a-cab67cc5f1b2" xsi:nil="true"/>
    <EditorialTags xmlns="6d93d202-47fc-4405-873a-cab67cc5f1b2" xsi:nil="true"/>
    <TPExecutable xmlns="6d93d202-47fc-4405-873a-cab67cc5f1b2" xsi:nil="true"/>
    <TPLaunchHelpLink xmlns="6d93d202-47fc-4405-873a-cab67cc5f1b2" xsi:nil="true"/>
    <LocComments xmlns="6d93d202-47fc-4405-873a-cab67cc5f1b2" xsi:nil="true"/>
    <LocRecommendedHandoff xmlns="6d93d202-47fc-4405-873a-cab67cc5f1b2" xsi:nil="true"/>
    <SourceTitle xmlns="6d93d202-47fc-4405-873a-cab67cc5f1b2" xsi:nil="true"/>
    <CSXUpdate xmlns="6d93d202-47fc-4405-873a-cab67cc5f1b2">false</CSXUpdate>
    <IntlLocPriority xmlns="6d93d202-47fc-4405-873a-cab67cc5f1b2" xsi:nil="true"/>
    <UAProjectedTotalWords xmlns="6d93d202-47fc-4405-873a-cab67cc5f1b2" xsi:nil="true"/>
    <AssetType xmlns="6d93d202-47fc-4405-873a-cab67cc5f1b2">TP</AssetType>
    <MachineTranslated xmlns="6d93d202-47fc-4405-873a-cab67cc5f1b2">false</MachineTranslated>
    <OutputCachingOn xmlns="6d93d202-47fc-4405-873a-cab67cc5f1b2">false</OutputCachingOn>
    <TemplateStatus xmlns="6d93d202-47fc-4405-873a-cab67cc5f1b2">Complete</TemplateStatus>
    <IsSearchable xmlns="6d93d202-47fc-4405-873a-cab67cc5f1b2">true</IsSearchable>
    <ContentItem xmlns="6d93d202-47fc-4405-873a-cab67cc5f1b2" xsi:nil="true"/>
    <HandoffToMSDN xmlns="6d93d202-47fc-4405-873a-cab67cc5f1b2" xsi:nil="true"/>
    <ShowIn xmlns="6d93d202-47fc-4405-873a-cab67cc5f1b2">Show everywhere</ShowIn>
    <ThumbnailAssetId xmlns="6d93d202-47fc-4405-873a-cab67cc5f1b2" xsi:nil="true"/>
    <UALocComments xmlns="6d93d202-47fc-4405-873a-cab67cc5f1b2" xsi:nil="true"/>
    <UALocRecommendation xmlns="6d93d202-47fc-4405-873a-cab67cc5f1b2">Localize</UALocRecommendation>
    <LastModifiedDateTime xmlns="6d93d202-47fc-4405-873a-cab67cc5f1b2" xsi:nil="true"/>
    <LegacyData xmlns="6d93d202-47fc-4405-873a-cab67cc5f1b2" xsi:nil="true"/>
    <LocManualTestRequired xmlns="6d93d202-47fc-4405-873a-cab67cc5f1b2">false</LocManualTestRequired>
    <LocMarketGroupTiers2 xmlns="6d93d202-47fc-4405-873a-cab67cc5f1b2" xsi:nil="true"/>
    <ClipArtFilename xmlns="6d93d202-47fc-4405-873a-cab67cc5f1b2" xsi:nil="true"/>
    <TPApplication xmlns="6d93d202-47fc-4405-873a-cab67cc5f1b2" xsi:nil="true"/>
    <CSXHash xmlns="6d93d202-47fc-4405-873a-cab67cc5f1b2" xsi:nil="true"/>
    <DirectSourceMarket xmlns="6d93d202-47fc-4405-873a-cab67cc5f1b2">english</DirectSourceMarket>
    <PrimaryImageGen xmlns="6d93d202-47fc-4405-873a-cab67cc5f1b2">true</PrimaryImageGen>
    <PlannedPubDate xmlns="6d93d202-47fc-4405-873a-cab67cc5f1b2" xsi:nil="true"/>
    <CSXSubmissionMarket xmlns="6d93d202-47fc-4405-873a-cab67cc5f1b2" xsi:nil="true"/>
    <Downloads xmlns="6d93d202-47fc-4405-873a-cab67cc5f1b2">0</Downloads>
    <ArtSampleDocs xmlns="6d93d202-47fc-4405-873a-cab67cc5f1b2" xsi:nil="true"/>
    <TrustLevel xmlns="6d93d202-47fc-4405-873a-cab67cc5f1b2">1 Microsoft Managed Content</TrustLevel>
    <BlockPublish xmlns="6d93d202-47fc-4405-873a-cab67cc5f1b2">false</BlockPublish>
    <TPLaunchHelpLinkType xmlns="6d93d202-47fc-4405-873a-cab67cc5f1b2">Template</TPLaunchHelpLinkType>
    <LocalizationTagsTaxHTField0 xmlns="6d93d202-47fc-4405-873a-cab67cc5f1b2">
      <Terms xmlns="http://schemas.microsoft.com/office/infopath/2007/PartnerControls"/>
    </LocalizationTagsTaxHTField0>
    <BusinessGroup xmlns="6d93d202-47fc-4405-873a-cab67cc5f1b2" xsi:nil="true"/>
    <Providers xmlns="6d93d202-47fc-4405-873a-cab67cc5f1b2" xsi:nil="true"/>
    <TemplateTemplateType xmlns="6d93d202-47fc-4405-873a-cab67cc5f1b2">Excel 2007 Default</TemplateTemplateType>
    <TimesCloned xmlns="6d93d202-47fc-4405-873a-cab67cc5f1b2" xsi:nil="true"/>
    <TPAppVersion xmlns="6d93d202-47fc-4405-873a-cab67cc5f1b2" xsi:nil="true"/>
    <VoteCount xmlns="6d93d202-47fc-4405-873a-cab67cc5f1b2" xsi:nil="true"/>
    <AverageRating xmlns="6d93d202-47fc-4405-873a-cab67cc5f1b2" xsi:nil="true"/>
    <FeatureTagsTaxHTField0 xmlns="6d93d202-47fc-4405-873a-cab67cc5f1b2">
      <Terms xmlns="http://schemas.microsoft.com/office/infopath/2007/PartnerControls"/>
    </FeatureTagsTaxHTField0>
    <Provider xmlns="6d93d202-47fc-4405-873a-cab67cc5f1b2" xsi:nil="true"/>
    <UACurrentWords xmlns="6d93d202-47fc-4405-873a-cab67cc5f1b2" xsi:nil="true"/>
    <AssetId xmlns="6d93d202-47fc-4405-873a-cab67cc5f1b2">TP103107636</AssetId>
    <TPClientViewer xmlns="6d93d202-47fc-4405-873a-cab67cc5f1b2" xsi:nil="true"/>
    <DSATActionTaken xmlns="6d93d202-47fc-4405-873a-cab67cc5f1b2" xsi:nil="true"/>
    <APEditor xmlns="6d93d202-47fc-4405-873a-cab67cc5f1b2">
      <UserInfo>
        <DisplayName/>
        <AccountId xsi:nil="true"/>
        <AccountType/>
      </UserInfo>
    </APEditor>
    <TPInstallLocation xmlns="6d93d202-47fc-4405-873a-cab67cc5f1b2" xsi:nil="true"/>
    <OOCacheId xmlns="6d93d202-47fc-4405-873a-cab67cc5f1b2" xsi:nil="true"/>
    <IsDeleted xmlns="6d93d202-47fc-4405-873a-cab67cc5f1b2">false</IsDeleted>
    <PublishTargets xmlns="6d93d202-47fc-4405-873a-cab67cc5f1b2">OfficeOnlineVNext</PublishTargets>
    <ApprovalLog xmlns="6d93d202-47fc-4405-873a-cab67cc5f1b2" xsi:nil="true"/>
    <BugNumber xmlns="6d93d202-47fc-4405-873a-cab67cc5f1b2" xsi:nil="true"/>
    <CrawlForDependencies xmlns="6d93d202-47fc-4405-873a-cab67cc5f1b2">false</CrawlForDependencies>
    <InternalTagsTaxHTField0 xmlns="6d93d202-47fc-4405-873a-cab67cc5f1b2">
      <Terms xmlns="http://schemas.microsoft.com/office/infopath/2007/PartnerControls"/>
    </InternalTagsTaxHTField0>
    <LastHandOff xmlns="6d93d202-47fc-4405-873a-cab67cc5f1b2" xsi:nil="true"/>
    <Milestone xmlns="6d93d202-47fc-4405-873a-cab67cc5f1b2" xsi:nil="true"/>
    <OriginalRelease xmlns="6d93d202-47fc-4405-873a-cab67cc5f1b2">15</OriginalRelease>
    <RecommendationsModifier xmlns="6d93d202-47fc-4405-873a-cab67cc5f1b2" xsi:nil="true"/>
    <ScenarioTagsTaxHTField0 xmlns="6d93d202-47fc-4405-873a-cab67cc5f1b2">
      <Terms xmlns="http://schemas.microsoft.com/office/infopath/2007/PartnerControls"/>
    </ScenarioTagsTaxHTField0>
    <UANotes xmlns="6d93d202-47fc-4405-873a-cab67cc5f1b2" xsi:nil="true"/>
    <Component xmlns="64acb2c5-0a2b-4bda-bd34-58e36cbb80d2" xsi:nil="true"/>
    <Description0 xmlns="64acb2c5-0a2b-4bda-bd34-58e36cbb80d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4F35AF9F-C9C3-4412-AD1B-B85EE933DA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93d202-47fc-4405-873a-cab67cc5f1b2"/>
    <ds:schemaRef ds:uri="64acb2c5-0a2b-4bda-bd34-58e36cbb80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3E0B03-3C0B-4CFD-B845-625A9F95FDA1}">
  <ds:schemaRefs>
    <ds:schemaRef ds:uri="http://schemas.microsoft.com/office/2006/metadata/properties"/>
    <ds:schemaRef ds:uri="http://schemas.microsoft.com/office/infopath/2007/PartnerControls"/>
    <ds:schemaRef ds:uri="6d93d202-47fc-4405-873a-cab67cc5f1b2"/>
    <ds:schemaRef ds:uri="64acb2c5-0a2b-4bda-bd34-58e36cbb80d2"/>
  </ds:schemaRefs>
</ds:datastoreItem>
</file>

<file path=customXml/itemProps3.xml><?xml version="1.0" encoding="utf-8"?>
<ds:datastoreItem xmlns:ds="http://schemas.openxmlformats.org/officeDocument/2006/customXml" ds:itemID="{484A6592-B3DF-4E49-A978-FDD19C943EF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Tableau de trésorerie</vt:lpstr>
      <vt:lpstr>Vous êtes une PME</vt:lpstr>
      <vt:lpstr>Vous êtes une ETI, un groupe</vt:lpstr>
      <vt:lpstr>Débutexercicecomptable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Cegid</dc:creator>
  <cp:lastModifiedBy/>
  <dcterms:created xsi:type="dcterms:W3CDTF">2012-07-26T18:07:35Z</dcterms:created>
  <dcterms:modified xsi:type="dcterms:W3CDTF">2026-05-20T16:06:39Z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0x01010069924D1ECC420D47A2456556BC94F7370400BDF4491DEA4973499845289601F88B9F</vt:lpwstr>
  </property>
  <property fmtid="{D5CDD505-2E9C-101B-9397-08002B2CF9AE}" pid="3" name="InternalTags">
    <vt:lpwstr/>
  </property>
  <property fmtid="{D5CDD505-2E9C-101B-9397-08002B2CF9AE}" pid="4" name="FeatureTags">
    <vt:lpwstr/>
  </property>
  <property fmtid="{D5CDD505-2E9C-101B-9397-08002B2CF9AE}" pid="5" name="LocalizationTags">
    <vt:lpwstr/>
  </property>
  <property fmtid="{D5CDD505-2E9C-101B-9397-08002B2CF9AE}" pid="6" name="ScenarioTags">
    <vt:lpwstr/>
  </property>
  <property fmtid="{D5CDD505-2E9C-101B-9397-08002B2CF9AE}" pid="7" name="CampaignTags">
    <vt:lpwstr/>
  </property>
  <property fmtid="{D5CDD505-2E9C-101B-9397-08002B2CF9AE}" pid="8" name="HiddenCategoryTags">
    <vt:lpwstr/>
  </property>
  <property fmtid="{D5CDD505-2E9C-101B-9397-08002B2CF9AE}" pid="9" name="CategoryTags">
    <vt:lpwstr/>
  </property>
  <property fmtid="{D5CDD505-2E9C-101B-9397-08002B2CF9AE}" pid="10" name="LocMarketGroupTiers">
    <vt:lpwstr/>
  </property>
  <property fmtid="{D5CDD505-2E9C-101B-9397-08002B2CF9AE}" pid="11" name="CategoryTagsTaxHTField0">
    <vt:lpwstr/>
  </property>
  <property fmtid="{D5CDD505-2E9C-101B-9397-08002B2CF9AE}" pid="12" name="HiddenCategoryTagsTaxHTField0">
    <vt:lpwstr/>
  </property>
</Properties>
</file>